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 (3)" sheetId="2" r:id="rId2"/>
  </sheets>
  <definedNames>
    <definedName name="_xlnm.Print_Titles" localSheetId="1">'СРЕДНЯЯ ЗАРАБ. ПЛАТА(с балл (3)'!$4:$5</definedName>
    <definedName name="_xlnm.Print_Area" localSheetId="0">'ЛИМИТН ФОНД  ОПЛАТЫ ТР УЧИТ'!$A$1:$J$50</definedName>
    <definedName name="_xlnm.Print_Area" localSheetId="1">'СРЕДНЯЯ ЗАРАБ. ПЛАТА(с балл (3)'!$A$1:$S$42</definedName>
  </definedNames>
  <calcPr fullCalcOnLoad="1"/>
</workbook>
</file>

<file path=xl/sharedStrings.xml><?xml version="1.0" encoding="utf-8"?>
<sst xmlns="http://schemas.openxmlformats.org/spreadsheetml/2006/main" count="96" uniqueCount="57">
  <si>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</si>
  <si>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</si>
  <si>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</si>
  <si>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</si>
  <si>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</si>
  <si>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</si>
  <si>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</si>
  <si>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</si>
  <si>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</si>
  <si>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</si>
  <si>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</si>
  <si>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</si>
  <si>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</si>
  <si>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</si>
  <si>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</si>
  <si>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</si>
  <si>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</si>
  <si>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</si>
  <si>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</si>
  <si>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</si>
  <si>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</si>
  <si>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</si>
  <si>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</si>
  <si>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</si>
  <si>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</si>
  <si>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</si>
  <si>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</si>
  <si>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</si>
  <si>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</si>
  <si>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</si>
  <si>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</si>
  <si>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</si>
  <si>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</si>
  <si>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</si>
  <si>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</si>
  <si>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</si>
  <si>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</si>
  <si>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</si>
  <si>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</si>
  <si>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</si>
  <si>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</si>
  <si>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</si>
  <si>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</si>
  <si>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</si>
  <si>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</si>
  <si>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</si>
  <si>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</si>
  <si>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всего МЕСЯЧНЫЙ ФОНД НА 1 января 2013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</si>
  <si>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</si>
  <si>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</si>
  <si>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</si>
  <si>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</si>
  <si>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</si>
  <si>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</si>
  <si>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 xml:space="preserve"> за  февраль  2013 года</t>
  </si>
  <si>
    <t>февраль 2013 год</t>
  </si>
  <si>
    <t>Исполнитель: ведущий экономист Старикова Елена Георгиевна 8(86545) 2-38-88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</si>
</sst>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0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13" xfId="0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1" fillId="24" borderId="12" xfId="0" applyNumberFormat="1" applyFont="1" applyFill="1" applyBorder="1" applyAlignment="1">
      <alignment/>
    </xf>
    <xf numFmtId="2" fontId="31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2" fontId="31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1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1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1" fillId="24" borderId="12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2" fillId="24" borderId="10" xfId="0" applyNumberFormat="1" applyFont="1" applyFill="1" applyBorder="1" applyAlignment="1">
      <alignment horizontal="center" vertical="center" textRotation="90" wrapText="1"/>
    </xf>
    <xf numFmtId="2" fontId="32" fillId="24" borderId="14" xfId="0" applyNumberFormat="1" applyFont="1" applyFill="1" applyBorder="1" applyAlignment="1">
      <alignment horizontal="center" vertical="center" textRotation="90"/>
    </xf>
    <xf numFmtId="2" fontId="32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3" fillId="24" borderId="10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3" fillId="24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2" fontId="30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3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4" fontId="3" fillId="24" borderId="10" xfId="0" applyNumberFormat="1" applyFont="1" applyFill="1" applyBorder="1" applyAlignment="1">
      <alignment/>
    </xf>
    <xf numFmtId="0" fontId="34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12" fillId="24" borderId="0" xfId="0" applyFont="1" applyFill="1" applyAlignment="1">
      <alignment/>
    </xf>
    <xf numFmtId="0" fontId="4" fillId="24" borderId="12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right"/>
    </xf>
    <xf numFmtId="0" fontId="31" fillId="24" borderId="0" xfId="0" applyFont="1" applyFill="1" applyBorder="1" applyAlignment="1">
      <alignment horizontal="right"/>
    </xf>
    <xf numFmtId="0" fontId="5" fillId="24" borderId="16" xfId="0" applyFont="1" applyFill="1" applyBorder="1" applyAlignment="1">
      <alignment vertical="top" textRotation="90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top" textRotation="90" wrapText="1"/>
    </xf>
    <xf numFmtId="4" fontId="0" fillId="24" borderId="10" xfId="0" applyNumberFormat="1" applyFill="1" applyBorder="1" applyAlignment="1">
      <alignment/>
    </xf>
    <xf numFmtId="0" fontId="0" fillId="24" borderId="14" xfId="0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35" fillId="24" borderId="10" xfId="0" applyNumberFormat="1" applyFont="1" applyFill="1" applyBorder="1" applyAlignment="1">
      <alignment/>
    </xf>
    <xf numFmtId="4" fontId="35" fillId="24" borderId="12" xfId="0" applyNumberFormat="1" applyFont="1" applyFill="1" applyBorder="1" applyAlignment="1">
      <alignment/>
    </xf>
    <xf numFmtId="4" fontId="12" fillId="24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vertical="top" textRotation="90" wrapText="1"/>
    </xf>
    <xf numFmtId="0" fontId="31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wrapText="1"/>
    </xf>
    <xf numFmtId="4" fontId="7" fillId="24" borderId="10" xfId="0" applyNumberFormat="1" applyFont="1" applyFill="1" applyBorder="1" applyAlignment="1">
      <alignment/>
    </xf>
    <xf numFmtId="2" fontId="36" fillId="24" borderId="14" xfId="0" applyNumberFormat="1" applyFont="1" applyFill="1" applyBorder="1" applyAlignment="1">
      <alignment horizontal="center" vertical="center" textRotation="90" wrapText="1"/>
    </xf>
    <xf numFmtId="4" fontId="36" fillId="24" borderId="10" xfId="0" applyNumberFormat="1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left" wrapText="1"/>
    </xf>
    <xf numFmtId="0" fontId="11" fillId="24" borderId="0" xfId="0" applyFont="1" applyFill="1" applyAlignment="1">
      <alignment horizontal="center" vertical="top"/>
    </xf>
    <xf numFmtId="0" fontId="5" fillId="24" borderId="12" xfId="0" applyFont="1" applyFill="1" applyBorder="1" applyAlignment="1">
      <alignment vertical="top" textRotation="90" wrapText="1"/>
    </xf>
    <xf numFmtId="0" fontId="5" fillId="24" borderId="13" xfId="0" applyFont="1" applyFill="1" applyBorder="1" applyAlignment="1">
      <alignment vertical="top" textRotation="90" wrapText="1"/>
    </xf>
    <xf numFmtId="0" fontId="10" fillId="24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top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9" fontId="10" fillId="24" borderId="17" xfId="0" applyNumberFormat="1" applyFont="1" applyFill="1" applyBorder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/>
    </xf>
    <xf numFmtId="2" fontId="32" fillId="24" borderId="15" xfId="0" applyNumberFormat="1" applyFont="1" applyFill="1" applyBorder="1" applyAlignment="1">
      <alignment horizontal="center" vertical="center"/>
    </xf>
    <xf numFmtId="2" fontId="32" fillId="24" borderId="17" xfId="0" applyNumberFormat="1" applyFont="1" applyFill="1" applyBorder="1" applyAlignment="1">
      <alignment horizontal="center" vertical="center"/>
    </xf>
    <xf numFmtId="2" fontId="32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2" fontId="36" fillId="24" borderId="17" xfId="0" applyNumberFormat="1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9" ht="30" customHeight="1">
      <c r="A5" s="109" t="s">
        <v>16</v>
      </c>
      <c r="B5" s="109"/>
      <c r="C5" s="109"/>
      <c r="D5" s="110"/>
      <c r="E5" s="110"/>
      <c r="F5" s="110"/>
      <c r="G5" s="110"/>
      <c r="H5" s="110"/>
      <c r="I5" s="110"/>
    </row>
    <row r="6" spans="1:10" ht="30" customHeight="1">
      <c r="A6" s="111" t="s">
        <v>4</v>
      </c>
      <c r="B6" s="107" t="s">
        <v>46</v>
      </c>
      <c r="C6" s="87"/>
      <c r="D6" s="112" t="s">
        <v>55</v>
      </c>
      <c r="E6" s="113"/>
      <c r="F6" s="113"/>
      <c r="G6" s="113"/>
      <c r="H6" s="113"/>
      <c r="I6" s="114"/>
      <c r="J6" s="91"/>
    </row>
    <row r="7" spans="1:10" ht="105" customHeight="1">
      <c r="A7" s="111"/>
      <c r="B7" s="108"/>
      <c r="C7" s="96"/>
      <c r="D7" s="6" t="s">
        <v>47</v>
      </c>
      <c r="E7" s="89" t="s">
        <v>6</v>
      </c>
      <c r="F7" s="89" t="s">
        <v>3</v>
      </c>
      <c r="G7" s="6"/>
      <c r="H7" s="6"/>
      <c r="I7" s="89" t="s">
        <v>2</v>
      </c>
      <c r="J7" s="89" t="s">
        <v>2</v>
      </c>
    </row>
    <row r="8" spans="1:10" ht="14.25">
      <c r="A8" s="68" t="s">
        <v>22</v>
      </c>
      <c r="B8" s="77">
        <f>D8*9+D8*3*1.06</f>
        <v>8728692.0084</v>
      </c>
      <c r="C8" s="77"/>
      <c r="D8" s="79">
        <f aca="true" t="shared" si="0" ref="D8:D33">E8+F8+J8</f>
        <v>716641.38</v>
      </c>
      <c r="E8" s="79">
        <v>465012.9</v>
      </c>
      <c r="F8" s="79">
        <v>63740.01</v>
      </c>
      <c r="G8" s="79">
        <f>196805+52460</f>
        <v>249265</v>
      </c>
      <c r="H8" s="79">
        <v>167097.42</v>
      </c>
      <c r="I8" s="79">
        <v>20791.05</v>
      </c>
      <c r="J8" s="90">
        <f>H8+I8</f>
        <v>187888.47</v>
      </c>
    </row>
    <row r="9" spans="1:10" ht="14.25">
      <c r="A9" s="68" t="s">
        <v>23</v>
      </c>
      <c r="B9" s="77">
        <f aca="true" t="shared" si="1" ref="B9:B35">D9*9+D9*3*1.06</f>
        <v>6529392.282</v>
      </c>
      <c r="C9" s="77"/>
      <c r="D9" s="79">
        <f t="shared" si="0"/>
        <v>536074.8999999999</v>
      </c>
      <c r="E9" s="79">
        <v>278624.41</v>
      </c>
      <c r="F9" s="79">
        <v>86442.67</v>
      </c>
      <c r="G9" s="79">
        <f>127207.5+57635</f>
        <v>184842.5</v>
      </c>
      <c r="H9" s="79">
        <v>165300.82</v>
      </c>
      <c r="I9" s="79">
        <v>5707</v>
      </c>
      <c r="J9" s="90">
        <f aca="true" t="shared" si="2" ref="J9:J33">H9+I9</f>
        <v>171007.82</v>
      </c>
    </row>
    <row r="10" spans="1:10" ht="14.25">
      <c r="A10" s="68" t="s">
        <v>24</v>
      </c>
      <c r="B10" s="77">
        <f t="shared" si="1"/>
        <v>8245030.663800001</v>
      </c>
      <c r="C10" s="77"/>
      <c r="D10" s="79">
        <f t="shared" si="0"/>
        <v>676931.91</v>
      </c>
      <c r="E10" s="79">
        <v>385412.02</v>
      </c>
      <c r="F10" s="79">
        <v>65530.68</v>
      </c>
      <c r="G10" s="79">
        <f>163943.5+152437</f>
        <v>316380.5</v>
      </c>
      <c r="H10" s="79">
        <v>213836.91</v>
      </c>
      <c r="I10" s="79">
        <v>12152.3</v>
      </c>
      <c r="J10" s="90">
        <f t="shared" si="2"/>
        <v>225989.21</v>
      </c>
    </row>
    <row r="11" spans="1:10" ht="14.25">
      <c r="A11" s="68" t="s">
        <v>25</v>
      </c>
      <c r="B11" s="77">
        <f t="shared" si="1"/>
        <v>8711228.8116</v>
      </c>
      <c r="C11" s="77"/>
      <c r="D11" s="79">
        <f t="shared" si="0"/>
        <v>715207.62</v>
      </c>
      <c r="E11" s="79">
        <v>447753.01</v>
      </c>
      <c r="F11" s="79">
        <v>78221.86</v>
      </c>
      <c r="G11" s="79">
        <f>184666+89485</f>
        <v>274151</v>
      </c>
      <c r="H11" s="79">
        <v>179798.65</v>
      </c>
      <c r="I11" s="79">
        <v>9434.1</v>
      </c>
      <c r="J11" s="90">
        <f t="shared" si="2"/>
        <v>189232.75</v>
      </c>
    </row>
    <row r="12" spans="1:10" ht="14.25">
      <c r="A12" s="68" t="s">
        <v>20</v>
      </c>
      <c r="B12" s="77">
        <f t="shared" si="1"/>
        <v>10037626.7922</v>
      </c>
      <c r="C12" s="77"/>
      <c r="D12" s="79">
        <f t="shared" si="0"/>
        <v>824107.2899999999</v>
      </c>
      <c r="E12" s="79">
        <v>466273.29</v>
      </c>
      <c r="F12" s="79">
        <v>95216.13</v>
      </c>
      <c r="G12" s="79">
        <f>214037+116999</f>
        <v>331036</v>
      </c>
      <c r="H12" s="79">
        <v>252082.17</v>
      </c>
      <c r="I12" s="79">
        <v>10535.7</v>
      </c>
      <c r="J12" s="90">
        <f t="shared" si="2"/>
        <v>262617.87</v>
      </c>
    </row>
    <row r="13" spans="1:10" ht="14.25">
      <c r="A13" s="68" t="s">
        <v>26</v>
      </c>
      <c r="B13" s="77">
        <f t="shared" si="1"/>
        <v>7763172.2028</v>
      </c>
      <c r="C13" s="77"/>
      <c r="D13" s="79">
        <f t="shared" si="0"/>
        <v>637370.46</v>
      </c>
      <c r="E13" s="79">
        <v>344181.89</v>
      </c>
      <c r="F13" s="79">
        <v>70377.45</v>
      </c>
      <c r="G13" s="79">
        <f>159460+99151</f>
        <v>258611</v>
      </c>
      <c r="H13" s="79">
        <v>218199.82</v>
      </c>
      <c r="I13" s="79">
        <v>4611.3</v>
      </c>
      <c r="J13" s="90">
        <f t="shared" si="2"/>
        <v>222811.12</v>
      </c>
    </row>
    <row r="14" spans="1:10" ht="14.25">
      <c r="A14" s="68" t="s">
        <v>27</v>
      </c>
      <c r="B14" s="77">
        <f t="shared" si="1"/>
        <v>7562534.107799999</v>
      </c>
      <c r="C14" s="77"/>
      <c r="D14" s="79">
        <f t="shared" si="0"/>
        <v>620897.71</v>
      </c>
      <c r="E14" s="79">
        <v>354674.89</v>
      </c>
      <c r="F14" s="79">
        <v>66566.49</v>
      </c>
      <c r="G14" s="79">
        <f>151016+97035.5</f>
        <v>248051.5</v>
      </c>
      <c r="H14" s="79">
        <v>195481.47</v>
      </c>
      <c r="I14" s="79">
        <v>4174.86</v>
      </c>
      <c r="J14" s="90">
        <f t="shared" si="2"/>
        <v>199656.33</v>
      </c>
    </row>
    <row r="15" spans="1:10" ht="14.25">
      <c r="A15" s="68" t="s">
        <v>28</v>
      </c>
      <c r="B15" s="77">
        <f t="shared" si="1"/>
        <v>8098924.6212</v>
      </c>
      <c r="C15" s="77"/>
      <c r="D15" s="79">
        <f t="shared" si="0"/>
        <v>664936.34</v>
      </c>
      <c r="E15" s="79">
        <v>362082.22</v>
      </c>
      <c r="F15" s="79">
        <v>119877.69</v>
      </c>
      <c r="G15" s="79">
        <f>157705.5+93873.5</f>
        <v>251579</v>
      </c>
      <c r="H15" s="79">
        <v>171858.23</v>
      </c>
      <c r="I15" s="79">
        <v>11118.2</v>
      </c>
      <c r="J15" s="90">
        <f t="shared" si="2"/>
        <v>182976.43000000002</v>
      </c>
    </row>
    <row r="16" spans="1:10" ht="14.25">
      <c r="A16" s="68" t="s">
        <v>21</v>
      </c>
      <c r="B16" s="77">
        <f t="shared" si="1"/>
        <v>8785403.6718</v>
      </c>
      <c r="C16" s="77"/>
      <c r="D16" s="79">
        <f t="shared" si="0"/>
        <v>721297.51</v>
      </c>
      <c r="E16" s="79">
        <v>443176.23</v>
      </c>
      <c r="F16" s="79">
        <v>91765.24</v>
      </c>
      <c r="G16" s="79">
        <f>79350+77902.5</f>
        <v>157252.5</v>
      </c>
      <c r="H16" s="79">
        <v>175191.64</v>
      </c>
      <c r="I16" s="79">
        <v>11164.4</v>
      </c>
      <c r="J16" s="90">
        <f t="shared" si="2"/>
        <v>186356.04</v>
      </c>
    </row>
    <row r="17" spans="1:10" ht="14.25" hidden="1">
      <c r="A17" s="68" t="s">
        <v>29</v>
      </c>
      <c r="B17" s="77">
        <f t="shared" si="1"/>
        <v>0</v>
      </c>
      <c r="C17" s="77"/>
      <c r="D17" s="79">
        <f t="shared" si="0"/>
        <v>0</v>
      </c>
      <c r="E17" s="79"/>
      <c r="F17" s="79"/>
      <c r="G17" s="79"/>
      <c r="H17" s="79"/>
      <c r="I17" s="79"/>
      <c r="J17" s="90">
        <f t="shared" si="2"/>
        <v>0</v>
      </c>
    </row>
    <row r="18" spans="1:10" ht="14.25">
      <c r="A18" s="68" t="s">
        <v>30</v>
      </c>
      <c r="B18" s="77">
        <f t="shared" si="1"/>
        <v>1713523.9338</v>
      </c>
      <c r="C18" s="77"/>
      <c r="D18" s="79">
        <f t="shared" si="0"/>
        <v>140683.41</v>
      </c>
      <c r="E18" s="79">
        <v>108947.55</v>
      </c>
      <c r="F18" s="79">
        <v>22181.91</v>
      </c>
      <c r="G18" s="79">
        <f>47117+22224.5</f>
        <v>69341.5</v>
      </c>
      <c r="H18" s="79">
        <v>9553.95</v>
      </c>
      <c r="I18" s="79"/>
      <c r="J18" s="90">
        <f t="shared" si="2"/>
        <v>9553.95</v>
      </c>
    </row>
    <row r="19" spans="1:10" s="81" customFormat="1" ht="15">
      <c r="A19" s="69" t="s">
        <v>7</v>
      </c>
      <c r="B19" s="80">
        <f t="shared" si="1"/>
        <v>76175529.09539999</v>
      </c>
      <c r="C19" s="80"/>
      <c r="D19" s="79">
        <f aca="true" t="shared" si="3" ref="D19:J19">SUM(D8:D18)</f>
        <v>6254148.529999999</v>
      </c>
      <c r="E19" s="93">
        <f t="shared" si="3"/>
        <v>3656138.4099999997</v>
      </c>
      <c r="F19" s="93">
        <f t="shared" si="3"/>
        <v>759920.13</v>
      </c>
      <c r="G19" s="93">
        <f t="shared" si="3"/>
        <v>2340510.5</v>
      </c>
      <c r="H19" s="93">
        <f t="shared" si="3"/>
        <v>1748401.0799999998</v>
      </c>
      <c r="I19" s="93">
        <f t="shared" si="3"/>
        <v>89688.90999999999</v>
      </c>
      <c r="J19" s="93">
        <f t="shared" si="3"/>
        <v>1838089.99</v>
      </c>
    </row>
    <row r="20" spans="1:10" ht="14.25">
      <c r="A20" s="68" t="s">
        <v>31</v>
      </c>
      <c r="B20" s="77">
        <f t="shared" si="1"/>
        <v>8731681.224000001</v>
      </c>
      <c r="C20" s="77"/>
      <c r="D20" s="79">
        <f t="shared" si="0"/>
        <v>716886.8</v>
      </c>
      <c r="E20" s="79">
        <f>327133.55+1537.89</f>
        <v>328671.44</v>
      </c>
      <c r="F20" s="79">
        <f>174792.02+692.05</f>
        <v>175484.06999999998</v>
      </c>
      <c r="G20" s="79">
        <f>184132+97116.5</f>
        <v>281248.5</v>
      </c>
      <c r="H20" s="79">
        <v>197575.39</v>
      </c>
      <c r="I20" s="79">
        <v>15155.9</v>
      </c>
      <c r="J20" s="90">
        <f t="shared" si="2"/>
        <v>212731.29</v>
      </c>
    </row>
    <row r="21" spans="1:10" ht="14.25">
      <c r="A21" s="68" t="s">
        <v>32</v>
      </c>
      <c r="B21" s="77">
        <f t="shared" si="1"/>
        <v>3784520.88</v>
      </c>
      <c r="C21" s="77"/>
      <c r="D21" s="79">
        <f t="shared" si="0"/>
        <v>310716</v>
      </c>
      <c r="E21" s="79">
        <v>139497.56</v>
      </c>
      <c r="F21" s="79">
        <v>81704.8</v>
      </c>
      <c r="G21" s="79">
        <f>79475.5+40488</f>
        <v>119963.5</v>
      </c>
      <c r="H21" s="79">
        <v>84888.68</v>
      </c>
      <c r="I21" s="79">
        <v>4624.96</v>
      </c>
      <c r="J21" s="90">
        <f t="shared" si="2"/>
        <v>89513.64</v>
      </c>
    </row>
    <row r="22" spans="1:10" ht="14.25">
      <c r="A22" s="68" t="s">
        <v>33</v>
      </c>
      <c r="B22" s="77">
        <f t="shared" si="1"/>
        <v>4653427.5858000005</v>
      </c>
      <c r="C22" s="77"/>
      <c r="D22" s="79">
        <f t="shared" si="0"/>
        <v>382054.81000000006</v>
      </c>
      <c r="E22" s="79">
        <v>187203.1</v>
      </c>
      <c r="F22" s="79">
        <v>90195.55</v>
      </c>
      <c r="G22" s="79">
        <f>96964.5+106396.5</f>
        <v>203361</v>
      </c>
      <c r="H22" s="79">
        <v>100432.11</v>
      </c>
      <c r="I22" s="79">
        <v>4224.05</v>
      </c>
      <c r="J22" s="90">
        <f t="shared" si="2"/>
        <v>104656.16</v>
      </c>
    </row>
    <row r="23" spans="1:10" ht="14.25">
      <c r="A23" s="68" t="s">
        <v>34</v>
      </c>
      <c r="B23" s="77">
        <f t="shared" si="1"/>
        <v>5876559.1416</v>
      </c>
      <c r="C23" s="77"/>
      <c r="D23" s="79">
        <f t="shared" si="0"/>
        <v>482476.12</v>
      </c>
      <c r="E23" s="79">
        <v>218158.78</v>
      </c>
      <c r="F23" s="79">
        <v>121989.99</v>
      </c>
      <c r="G23" s="79">
        <f>125386+106996</f>
        <v>232382</v>
      </c>
      <c r="H23" s="79">
        <v>136062.05</v>
      </c>
      <c r="I23" s="79">
        <v>6265.3</v>
      </c>
      <c r="J23" s="90">
        <f t="shared" si="2"/>
        <v>142327.34999999998</v>
      </c>
    </row>
    <row r="24" spans="1:10" ht="14.25">
      <c r="A24" s="68" t="s">
        <v>35</v>
      </c>
      <c r="B24" s="77">
        <f t="shared" si="1"/>
        <v>4308676.3398</v>
      </c>
      <c r="C24" s="77"/>
      <c r="D24" s="79">
        <f t="shared" si="0"/>
        <v>353750.11</v>
      </c>
      <c r="E24" s="79">
        <v>154938.75</v>
      </c>
      <c r="F24" s="79">
        <v>78574.72</v>
      </c>
      <c r="G24" s="79">
        <f>85233.5+53321.5</f>
        <v>138555</v>
      </c>
      <c r="H24" s="79">
        <v>119358.68</v>
      </c>
      <c r="I24" s="79">
        <v>877.96</v>
      </c>
      <c r="J24" s="90">
        <f t="shared" si="2"/>
        <v>120236.64</v>
      </c>
    </row>
    <row r="25" spans="1:10" ht="14.25">
      <c r="A25" s="68" t="s">
        <v>36</v>
      </c>
      <c r="B25" s="77">
        <f t="shared" si="1"/>
        <v>6598210.8654000005</v>
      </c>
      <c r="C25" s="77"/>
      <c r="D25" s="79">
        <f t="shared" si="0"/>
        <v>541725.03</v>
      </c>
      <c r="E25" s="79">
        <v>274568.89</v>
      </c>
      <c r="F25" s="79">
        <v>138903.08</v>
      </c>
      <c r="G25" s="79">
        <f>136128+100189</f>
        <v>236317</v>
      </c>
      <c r="H25" s="79">
        <v>121972.31</v>
      </c>
      <c r="I25" s="79">
        <v>6280.75</v>
      </c>
      <c r="J25" s="90">
        <f t="shared" si="2"/>
        <v>128253.06</v>
      </c>
    </row>
    <row r="26" spans="1:10" ht="14.25">
      <c r="A26" s="68" t="s">
        <v>37</v>
      </c>
      <c r="B26" s="77">
        <f t="shared" si="1"/>
        <v>3497239.5024</v>
      </c>
      <c r="C26" s="77"/>
      <c r="D26" s="79">
        <f t="shared" si="0"/>
        <v>287129.68</v>
      </c>
      <c r="E26" s="79">
        <v>134182.55</v>
      </c>
      <c r="F26" s="79">
        <v>68419.9</v>
      </c>
      <c r="G26" s="79">
        <f>72992+62763</f>
        <v>135755</v>
      </c>
      <c r="H26" s="79">
        <v>82644.43</v>
      </c>
      <c r="I26" s="79">
        <v>1882.8</v>
      </c>
      <c r="J26" s="90">
        <f t="shared" si="2"/>
        <v>84527.23</v>
      </c>
    </row>
    <row r="27" spans="1:10" ht="14.25">
      <c r="A27" s="68" t="s">
        <v>38</v>
      </c>
      <c r="B27" s="77">
        <f t="shared" si="1"/>
        <v>3912654.7236</v>
      </c>
      <c r="C27" s="77"/>
      <c r="D27" s="79">
        <f t="shared" si="0"/>
        <v>321236.02</v>
      </c>
      <c r="E27" s="79">
        <v>146476.66</v>
      </c>
      <c r="F27" s="79">
        <v>60174.93</v>
      </c>
      <c r="G27" s="79">
        <f>79363.5+62836</f>
        <v>142199.5</v>
      </c>
      <c r="H27" s="79">
        <v>114584.43</v>
      </c>
      <c r="I27" s="79">
        <v>0</v>
      </c>
      <c r="J27" s="90">
        <f t="shared" si="2"/>
        <v>114584.43</v>
      </c>
    </row>
    <row r="28" spans="1:10" ht="14.25">
      <c r="A28" s="68" t="s">
        <v>39</v>
      </c>
      <c r="B28" s="77">
        <f t="shared" si="1"/>
        <v>8199640.5540000005</v>
      </c>
      <c r="C28" s="77"/>
      <c r="D28" s="79">
        <f t="shared" si="0"/>
        <v>673205.3</v>
      </c>
      <c r="E28" s="79">
        <f>381991.56+1612.67</f>
        <v>383604.23</v>
      </c>
      <c r="F28" s="79">
        <f>171401.46+725.7</f>
        <v>172127.16</v>
      </c>
      <c r="G28" s="79">
        <f>170540+60501</f>
        <v>231041</v>
      </c>
      <c r="H28" s="79">
        <v>112913.83</v>
      </c>
      <c r="I28" s="79">
        <v>4560.08</v>
      </c>
      <c r="J28" s="90">
        <f t="shared" si="2"/>
        <v>117473.91</v>
      </c>
    </row>
    <row r="29" spans="1:10" ht="14.25">
      <c r="A29" s="68" t="s">
        <v>40</v>
      </c>
      <c r="B29" s="77">
        <f t="shared" si="1"/>
        <v>6085853.5626</v>
      </c>
      <c r="C29" s="77"/>
      <c r="D29" s="79">
        <f t="shared" si="0"/>
        <v>499659.57</v>
      </c>
      <c r="E29" s="79">
        <v>237912.69</v>
      </c>
      <c r="F29" s="79">
        <v>136254.76</v>
      </c>
      <c r="G29" s="79">
        <f>125726+164072.5</f>
        <v>289798.5</v>
      </c>
      <c r="H29" s="79">
        <v>124040.72</v>
      </c>
      <c r="I29" s="79">
        <v>1451.4</v>
      </c>
      <c r="J29" s="90">
        <f t="shared" si="2"/>
        <v>125492.12</v>
      </c>
    </row>
    <row r="30" spans="1:10" ht="14.25">
      <c r="A30" s="68" t="s">
        <v>41</v>
      </c>
      <c r="B30" s="77">
        <f t="shared" si="1"/>
        <v>3806244.7626</v>
      </c>
      <c r="C30" s="77"/>
      <c r="D30" s="79">
        <f t="shared" si="0"/>
        <v>312499.57</v>
      </c>
      <c r="E30" s="79">
        <v>129026.41</v>
      </c>
      <c r="F30" s="79">
        <v>62993.05</v>
      </c>
      <c r="G30" s="79">
        <f>79350+77902.5</f>
        <v>157252.5</v>
      </c>
      <c r="H30" s="79">
        <v>120134.46</v>
      </c>
      <c r="I30" s="79">
        <v>345.65</v>
      </c>
      <c r="J30" s="90">
        <f t="shared" si="2"/>
        <v>120480.11</v>
      </c>
    </row>
    <row r="31" spans="1:10" ht="14.25">
      <c r="A31" s="68" t="s">
        <v>42</v>
      </c>
      <c r="B31" s="77">
        <f t="shared" si="1"/>
        <v>3303959.3454000005</v>
      </c>
      <c r="C31" s="77"/>
      <c r="D31" s="79">
        <f t="shared" si="0"/>
        <v>271261.03</v>
      </c>
      <c r="E31" s="79">
        <v>126713.59</v>
      </c>
      <c r="F31" s="79">
        <v>54132.75</v>
      </c>
      <c r="G31" s="79">
        <f>66887+56813</f>
        <v>123700</v>
      </c>
      <c r="H31" s="79">
        <v>89377.74</v>
      </c>
      <c r="I31" s="79">
        <v>1036.95</v>
      </c>
      <c r="J31" s="90">
        <f t="shared" si="2"/>
        <v>90414.69</v>
      </c>
    </row>
    <row r="32" spans="1:10" ht="14.25">
      <c r="A32" s="68" t="s">
        <v>43</v>
      </c>
      <c r="B32" s="77">
        <f t="shared" si="1"/>
        <v>2992805.4113999996</v>
      </c>
      <c r="C32" s="77"/>
      <c r="D32" s="79">
        <f t="shared" si="0"/>
        <v>245714.72999999998</v>
      </c>
      <c r="E32" s="79">
        <v>122687.83</v>
      </c>
      <c r="F32" s="79">
        <v>49326.39</v>
      </c>
      <c r="G32" s="79">
        <f>63470.5+36006</f>
        <v>99476.5</v>
      </c>
      <c r="H32" s="79">
        <v>73700.51</v>
      </c>
      <c r="I32" s="79">
        <v>0</v>
      </c>
      <c r="J32" s="90">
        <f t="shared" si="2"/>
        <v>73700.51</v>
      </c>
    </row>
    <row r="33" spans="1:10" ht="14.25">
      <c r="A33" s="68" t="s">
        <v>44</v>
      </c>
      <c r="B33" s="77">
        <f t="shared" si="1"/>
        <v>2653249.0571999997</v>
      </c>
      <c r="C33" s="77"/>
      <c r="D33" s="79">
        <f t="shared" si="0"/>
        <v>217836.53999999998</v>
      </c>
      <c r="E33" s="79">
        <v>110828.87</v>
      </c>
      <c r="F33" s="79">
        <v>42018.4</v>
      </c>
      <c r="G33" s="79">
        <f>57862+37516</f>
        <v>95378</v>
      </c>
      <c r="H33" s="79">
        <v>64989.27</v>
      </c>
      <c r="I33" s="79">
        <v>0</v>
      </c>
      <c r="J33" s="90">
        <f t="shared" si="2"/>
        <v>64989.27</v>
      </c>
    </row>
    <row r="34" spans="1:10" s="83" customFormat="1" ht="15">
      <c r="A34" s="82" t="s">
        <v>8</v>
      </c>
      <c r="B34" s="80">
        <f t="shared" si="1"/>
        <v>68404722.95580003</v>
      </c>
      <c r="C34" s="88"/>
      <c r="D34" s="94">
        <f aca="true" t="shared" si="4" ref="D34:J34">SUM(D20:D33)</f>
        <v>5616151.310000001</v>
      </c>
      <c r="E34" s="94">
        <f t="shared" si="4"/>
        <v>2694471.35</v>
      </c>
      <c r="F34" s="94">
        <f t="shared" si="4"/>
        <v>1332299.5499999998</v>
      </c>
      <c r="G34" s="94">
        <f t="shared" si="4"/>
        <v>2486428</v>
      </c>
      <c r="H34" s="94">
        <f t="shared" si="4"/>
        <v>1542674.6099999999</v>
      </c>
      <c r="I34" s="94">
        <f t="shared" si="4"/>
        <v>46705.8</v>
      </c>
      <c r="J34" s="94">
        <f t="shared" si="4"/>
        <v>1589380.4099999997</v>
      </c>
    </row>
    <row r="35" spans="1:10" s="2" customFormat="1" ht="15">
      <c r="A35" s="69" t="s">
        <v>5</v>
      </c>
      <c r="B35" s="77">
        <f t="shared" si="1"/>
        <v>144580252.0512</v>
      </c>
      <c r="C35" s="77"/>
      <c r="D35" s="95">
        <f>D19+D34</f>
        <v>11870299.84</v>
      </c>
      <c r="E35" s="95">
        <f>E19+E34</f>
        <v>6350609.76</v>
      </c>
      <c r="F35" s="95">
        <f>F19+F34</f>
        <v>2092219.6799999997</v>
      </c>
      <c r="G35" s="93">
        <f>SUM(G8:G33)</f>
        <v>7167449</v>
      </c>
      <c r="H35" s="93">
        <f>SUM(H8:H33)</f>
        <v>5039476.769999999</v>
      </c>
      <c r="I35" s="93">
        <f>SUM(I8:I34)</f>
        <v>272789.4199999999</v>
      </c>
      <c r="J35" s="95">
        <f>J19+J34</f>
        <v>3427470.3999999994</v>
      </c>
    </row>
    <row r="36" spans="1:9" s="2" customFormat="1" ht="14.25">
      <c r="A36" s="70"/>
      <c r="B36" s="70"/>
      <c r="C36" s="70"/>
      <c r="D36" s="71"/>
      <c r="E36" s="71"/>
      <c r="F36" s="71"/>
      <c r="G36" s="71"/>
      <c r="H36" s="71"/>
      <c r="I36" s="71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97" t="s">
        <v>52</v>
      </c>
      <c r="B38" s="97"/>
      <c r="C38" s="97"/>
      <c r="D38" s="26"/>
      <c r="E38" s="16"/>
      <c r="F38" s="26" t="s">
        <v>53</v>
      </c>
      <c r="G38" s="26"/>
      <c r="H38" s="26"/>
      <c r="I38" s="86" t="s">
        <v>45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97" t="s">
        <v>10</v>
      </c>
      <c r="B39" s="97"/>
      <c r="C39" s="97"/>
      <c r="D39" s="97"/>
      <c r="E39" s="16"/>
      <c r="F39" s="26"/>
      <c r="G39" s="26"/>
      <c r="H39" s="26"/>
      <c r="I39" s="9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50</v>
      </c>
      <c r="B41" s="84"/>
      <c r="C41" s="84"/>
      <c r="D41" s="84"/>
      <c r="E41" s="84"/>
      <c r="F41" s="78" t="s">
        <v>51</v>
      </c>
      <c r="G41" s="78"/>
      <c r="H41" s="78"/>
      <c r="I41" s="85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 t="s">
        <v>56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05"/>
      <c r="E45" s="105"/>
      <c r="F45" s="105"/>
      <c r="G45" s="105"/>
      <c r="H45" s="105"/>
      <c r="I45" s="105"/>
    </row>
    <row r="46" spans="1:9" s="2" customFormat="1" ht="15">
      <c r="A46" s="72"/>
      <c r="B46" s="72"/>
      <c r="C46" s="72"/>
      <c r="D46" s="105"/>
      <c r="E46" s="105"/>
      <c r="F46" s="105"/>
      <c r="G46" s="105"/>
      <c r="H46" s="105"/>
      <c r="I46" s="105"/>
    </row>
    <row r="47" spans="1:9" s="2" customFormat="1" ht="15">
      <c r="A47" s="72"/>
      <c r="B47" s="72"/>
      <c r="C47" s="72"/>
      <c r="D47" s="105"/>
      <c r="E47" s="105"/>
      <c r="F47" s="105"/>
      <c r="G47" s="105"/>
      <c r="H47" s="105"/>
      <c r="I47" s="105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7:I47"/>
    <mergeCell ref="A5:I5"/>
    <mergeCell ref="A6:A7"/>
    <mergeCell ref="D6:I6"/>
    <mergeCell ref="D45:I45"/>
    <mergeCell ref="A4:J4"/>
    <mergeCell ref="D46:I46"/>
    <mergeCell ref="B6:B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1">
      <selection activeCell="V5" sqref="V5"/>
    </sheetView>
  </sheetViews>
  <sheetFormatPr defaultColWidth="8.875" defaultRowHeight="12.75"/>
  <cols>
    <col min="1" max="1" width="18.625" style="15" customWidth="1"/>
    <col min="2" max="2" width="17.625" style="9" customWidth="1"/>
    <col min="3" max="3" width="15.75390625" style="9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25" t="s">
        <v>17</v>
      </c>
      <c r="B2" s="125"/>
      <c r="C2" s="125"/>
      <c r="D2" s="125"/>
      <c r="E2" s="125"/>
      <c r="F2" s="125"/>
      <c r="G2" s="125"/>
      <c r="H2" s="125"/>
      <c r="I2" s="125"/>
      <c r="J2" s="125"/>
      <c r="K2" s="101"/>
      <c r="L2" s="40"/>
      <c r="M2" s="101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26" t="s">
        <v>11</v>
      </c>
      <c r="B4" s="128" t="s">
        <v>54</v>
      </c>
      <c r="C4" s="128"/>
      <c r="D4" s="129"/>
      <c r="E4" s="117" t="s">
        <v>18</v>
      </c>
      <c r="F4" s="118"/>
      <c r="G4" s="119"/>
      <c r="H4" s="117" t="s">
        <v>18</v>
      </c>
      <c r="I4" s="118"/>
      <c r="J4" s="119"/>
      <c r="K4" s="117" t="s">
        <v>18</v>
      </c>
      <c r="L4" s="118"/>
      <c r="M4" s="119"/>
      <c r="N4" s="117" t="s">
        <v>18</v>
      </c>
      <c r="O4" s="118"/>
      <c r="P4" s="119"/>
      <c r="Q4" s="117" t="s">
        <v>18</v>
      </c>
      <c r="R4" s="118"/>
      <c r="S4" s="119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27"/>
      <c r="B5" s="103" t="s">
        <v>48</v>
      </c>
      <c r="C5" s="33" t="s">
        <v>19</v>
      </c>
      <c r="D5" s="104" t="s">
        <v>14</v>
      </c>
      <c r="E5" s="33" t="s">
        <v>12</v>
      </c>
      <c r="F5" s="34" t="s">
        <v>13</v>
      </c>
      <c r="G5" s="32" t="s">
        <v>14</v>
      </c>
      <c r="H5" s="33" t="s">
        <v>12</v>
      </c>
      <c r="I5" s="34" t="s">
        <v>13</v>
      </c>
      <c r="J5" s="32" t="s">
        <v>14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9"/>
      <c r="Z5" s="99"/>
      <c r="AA5" s="99"/>
      <c r="AB5" s="99"/>
      <c r="AC5" s="99"/>
      <c r="AD5" s="99"/>
      <c r="AE5" s="99"/>
      <c r="AF5" s="99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5" customFormat="1" ht="14.25">
      <c r="A6" s="12" t="s">
        <v>22</v>
      </c>
      <c r="B6" s="13">
        <v>37</v>
      </c>
      <c r="C6" s="35">
        <v>65.67</v>
      </c>
      <c r="D6" s="102">
        <v>20493.08</v>
      </c>
      <c r="E6" s="13">
        <v>42</v>
      </c>
      <c r="F6" s="13">
        <f>C6</f>
        <v>65.67</v>
      </c>
      <c r="G6" s="24">
        <f>D6*106.5%</f>
        <v>21825.1302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23</v>
      </c>
      <c r="B7" s="13">
        <v>20</v>
      </c>
      <c r="C7" s="35">
        <v>40.78</v>
      </c>
      <c r="D7" s="102">
        <v>23262.41</v>
      </c>
      <c r="E7" s="13">
        <v>19</v>
      </c>
      <c r="F7" s="13">
        <f aca="true" t="shared" si="0" ref="F7:F31">C7</f>
        <v>40.78</v>
      </c>
      <c r="G7" s="24">
        <f aca="true" t="shared" si="1" ref="G7:G33">D7*106.5%</f>
        <v>24774.46665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24</v>
      </c>
      <c r="B8" s="13">
        <v>35.56</v>
      </c>
      <c r="C8" s="35">
        <v>55.74</v>
      </c>
      <c r="D8" s="102">
        <v>19226.55</v>
      </c>
      <c r="E8" s="13">
        <v>31</v>
      </c>
      <c r="F8" s="13">
        <f t="shared" si="0"/>
        <v>55.74</v>
      </c>
      <c r="G8" s="24">
        <f t="shared" si="1"/>
        <v>20476.275749999997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25</v>
      </c>
      <c r="B9" s="13">
        <v>35.39</v>
      </c>
      <c r="C9" s="35">
        <v>62.37</v>
      </c>
      <c r="D9" s="102">
        <v>20864.84</v>
      </c>
      <c r="E9" s="13">
        <v>36</v>
      </c>
      <c r="F9" s="13">
        <f t="shared" si="0"/>
        <v>62.37</v>
      </c>
      <c r="G9" s="24">
        <f t="shared" si="1"/>
        <v>22221.0546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20</v>
      </c>
      <c r="B10" s="13">
        <v>46.36</v>
      </c>
      <c r="C10" s="35">
        <v>67.29</v>
      </c>
      <c r="D10" s="102">
        <v>16903.76</v>
      </c>
      <c r="E10" s="13">
        <v>49</v>
      </c>
      <c r="F10" s="13">
        <f t="shared" si="0"/>
        <v>67.29</v>
      </c>
      <c r="G10" s="24">
        <f t="shared" si="1"/>
        <v>18002.504399999998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26</v>
      </c>
      <c r="B11" s="17">
        <v>33.17</v>
      </c>
      <c r="C11" s="35">
        <v>50.85</v>
      </c>
      <c r="D11" s="102">
        <v>17256.32</v>
      </c>
      <c r="E11" s="17">
        <v>37</v>
      </c>
      <c r="F11" s="13">
        <f t="shared" si="0"/>
        <v>50.85</v>
      </c>
      <c r="G11" s="24">
        <f t="shared" si="1"/>
        <v>18377.980799999998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27</v>
      </c>
      <c r="B12" s="13">
        <v>33.59</v>
      </c>
      <c r="C12" s="35">
        <v>52.67</v>
      </c>
      <c r="D12" s="102">
        <v>17025.68</v>
      </c>
      <c r="E12" s="13">
        <v>35</v>
      </c>
      <c r="F12" s="13">
        <f t="shared" si="0"/>
        <v>52.67</v>
      </c>
      <c r="G12" s="24">
        <f t="shared" si="1"/>
        <v>18132.3492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28</v>
      </c>
      <c r="B13" s="18">
        <v>32.78</v>
      </c>
      <c r="C13" s="35">
        <v>51.76</v>
      </c>
      <c r="D13" s="102">
        <v>17965</v>
      </c>
      <c r="E13" s="18">
        <v>36</v>
      </c>
      <c r="F13" s="13">
        <f t="shared" si="0"/>
        <v>51.76</v>
      </c>
      <c r="G13" s="24">
        <f t="shared" si="1"/>
        <v>19132.725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21</v>
      </c>
      <c r="B14" s="13">
        <v>44.03</v>
      </c>
      <c r="C14" s="35">
        <v>63.53</v>
      </c>
      <c r="D14" s="102">
        <v>17485.79</v>
      </c>
      <c r="E14" s="13">
        <v>41</v>
      </c>
      <c r="F14" s="13">
        <f t="shared" si="0"/>
        <v>63.53</v>
      </c>
      <c r="G14" s="24">
        <f t="shared" si="1"/>
        <v>18622.36635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29</v>
      </c>
      <c r="B15" s="13"/>
      <c r="C15" s="35"/>
      <c r="D15" s="102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30</v>
      </c>
      <c r="B16" s="13">
        <v>8.41</v>
      </c>
      <c r="C16" s="35">
        <v>22.22</v>
      </c>
      <c r="D16" s="102">
        <v>24501.71</v>
      </c>
      <c r="E16" s="13"/>
      <c r="F16" s="13">
        <f t="shared" si="0"/>
        <v>22.22</v>
      </c>
      <c r="G16" s="24">
        <f t="shared" si="1"/>
        <v>26094.321149999996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102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31</v>
      </c>
      <c r="B18" s="13">
        <v>33.31</v>
      </c>
      <c r="C18" s="35">
        <v>48.66</v>
      </c>
      <c r="D18" s="102">
        <v>19213.83</v>
      </c>
      <c r="E18" s="13">
        <v>36</v>
      </c>
      <c r="F18" s="13">
        <f t="shared" si="0"/>
        <v>48.66</v>
      </c>
      <c r="G18" s="24">
        <f t="shared" si="1"/>
        <v>20462.72895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32</v>
      </c>
      <c r="B19" s="13">
        <v>14.55</v>
      </c>
      <c r="C19" s="35">
        <v>21.33</v>
      </c>
      <c r="D19" s="102">
        <v>19784.57</v>
      </c>
      <c r="E19" s="13">
        <v>13</v>
      </c>
      <c r="F19" s="13">
        <f t="shared" si="0"/>
        <v>21.33</v>
      </c>
      <c r="G19" s="24">
        <f t="shared" si="1"/>
        <v>21070.567049999998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33</v>
      </c>
      <c r="B20" s="13">
        <v>16</v>
      </c>
      <c r="C20" s="35">
        <v>28.27</v>
      </c>
      <c r="D20" s="102">
        <v>25010.92</v>
      </c>
      <c r="E20" s="13">
        <v>18</v>
      </c>
      <c r="F20" s="13">
        <f t="shared" si="0"/>
        <v>28.27</v>
      </c>
      <c r="G20" s="24">
        <f t="shared" si="1"/>
        <v>26636.629799999995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34</v>
      </c>
      <c r="B21" s="13">
        <v>25.38</v>
      </c>
      <c r="C21" s="35">
        <v>32.11</v>
      </c>
      <c r="D21" s="102">
        <v>19221.25</v>
      </c>
      <c r="E21" s="13">
        <v>28</v>
      </c>
      <c r="F21" s="13">
        <f t="shared" si="0"/>
        <v>32.11</v>
      </c>
      <c r="G21" s="24">
        <f t="shared" si="1"/>
        <v>20470.63125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35</v>
      </c>
      <c r="B22" s="13">
        <v>17</v>
      </c>
      <c r="C22" s="35">
        <v>22.72</v>
      </c>
      <c r="D22" s="102">
        <v>20484.36</v>
      </c>
      <c r="E22" s="13">
        <v>14</v>
      </c>
      <c r="F22" s="13">
        <f t="shared" si="0"/>
        <v>22.72</v>
      </c>
      <c r="G22" s="24">
        <f t="shared" si="1"/>
        <v>21815.843399999998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36</v>
      </c>
      <c r="B23" s="13">
        <v>30.49</v>
      </c>
      <c r="C23" s="35">
        <v>40.67</v>
      </c>
      <c r="D23" s="102">
        <v>17676.78</v>
      </c>
      <c r="E23" s="13">
        <v>33</v>
      </c>
      <c r="F23" s="13">
        <f t="shared" si="0"/>
        <v>40.67</v>
      </c>
      <c r="G23" s="24">
        <f t="shared" si="1"/>
        <v>18825.770699999997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37</v>
      </c>
      <c r="B24" s="13">
        <v>14.24</v>
      </c>
      <c r="C24" s="35">
        <v>20.27</v>
      </c>
      <c r="D24" s="102">
        <v>21029</v>
      </c>
      <c r="E24" s="13">
        <v>16</v>
      </c>
      <c r="F24" s="13">
        <f t="shared" si="0"/>
        <v>20.27</v>
      </c>
      <c r="G24" s="24">
        <f t="shared" si="1"/>
        <v>22395.885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38</v>
      </c>
      <c r="B25" s="13">
        <v>14.57</v>
      </c>
      <c r="C25" s="35">
        <v>23.11</v>
      </c>
      <c r="D25" s="102">
        <v>17932.28</v>
      </c>
      <c r="E25" s="13">
        <v>20</v>
      </c>
      <c r="F25" s="13">
        <f t="shared" si="0"/>
        <v>23.11</v>
      </c>
      <c r="G25" s="24">
        <f t="shared" si="1"/>
        <v>19097.8782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39</v>
      </c>
      <c r="B26" s="13">
        <v>33</v>
      </c>
      <c r="C26" s="35">
        <v>55.28</v>
      </c>
      <c r="D26" s="102">
        <v>20351.57</v>
      </c>
      <c r="E26" s="13">
        <v>34</v>
      </c>
      <c r="F26" s="13">
        <f t="shared" si="0"/>
        <v>55.28</v>
      </c>
      <c r="G26" s="24">
        <f t="shared" si="1"/>
        <v>21674.422049999997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40</v>
      </c>
      <c r="B27" s="13">
        <v>25.9</v>
      </c>
      <c r="C27" s="35">
        <v>34.43</v>
      </c>
      <c r="D27" s="102">
        <v>21133.48</v>
      </c>
      <c r="E27" s="13">
        <v>30</v>
      </c>
      <c r="F27" s="13">
        <f t="shared" si="0"/>
        <v>34.43</v>
      </c>
      <c r="G27" s="24">
        <f t="shared" si="1"/>
        <v>22507.156199999998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41</v>
      </c>
      <c r="B28" s="13">
        <v>10.69</v>
      </c>
      <c r="C28" s="35">
        <v>19.11</v>
      </c>
      <c r="D28" s="102">
        <v>23745.39</v>
      </c>
      <c r="E28" s="13">
        <v>14</v>
      </c>
      <c r="F28" s="13">
        <f t="shared" si="0"/>
        <v>19.11</v>
      </c>
      <c r="G28" s="24">
        <f t="shared" si="1"/>
        <v>25288.84035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42</v>
      </c>
      <c r="B29" s="13">
        <v>12</v>
      </c>
      <c r="C29" s="35">
        <v>19.16</v>
      </c>
      <c r="D29" s="102">
        <v>15001.36</v>
      </c>
      <c r="E29" s="13">
        <v>13</v>
      </c>
      <c r="F29" s="13">
        <f t="shared" si="0"/>
        <v>19.16</v>
      </c>
      <c r="G29" s="24">
        <f t="shared" si="1"/>
        <v>15976.4484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43</v>
      </c>
      <c r="B30" s="13">
        <v>13</v>
      </c>
      <c r="C30" s="35">
        <v>18.83</v>
      </c>
      <c r="D30" s="102">
        <v>21386.76</v>
      </c>
      <c r="E30" s="13">
        <v>11</v>
      </c>
      <c r="F30" s="13">
        <f t="shared" si="0"/>
        <v>18.83</v>
      </c>
      <c r="G30" s="24">
        <f t="shared" si="1"/>
        <v>22776.8994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44</v>
      </c>
      <c r="B31" s="13">
        <v>9</v>
      </c>
      <c r="C31" s="35">
        <v>17.06</v>
      </c>
      <c r="D31" s="102">
        <v>19828.97</v>
      </c>
      <c r="E31" s="13">
        <v>8</v>
      </c>
      <c r="F31" s="13">
        <f t="shared" si="0"/>
        <v>17.06</v>
      </c>
      <c r="G31" s="24">
        <f t="shared" si="1"/>
        <v>21117.85305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>
        <f>SUM(B6:B31)</f>
        <v>595.4200000000001</v>
      </c>
      <c r="C32" s="48">
        <f>SUM(C6:C31)</f>
        <v>933.89</v>
      </c>
      <c r="D32" s="102">
        <v>19347</v>
      </c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f>SUM(B6:B31)</f>
        <v>595.4200000000001</v>
      </c>
      <c r="C33" s="48">
        <f>SUM(C6:C31)</f>
        <v>933.89</v>
      </c>
      <c r="D33" s="48">
        <v>19347</v>
      </c>
      <c r="E33" s="48">
        <f>E17+E32</f>
        <v>0</v>
      </c>
      <c r="F33" s="48">
        <f>F17+F32</f>
        <v>0</v>
      </c>
      <c r="G33" s="49">
        <f t="shared" si="1"/>
        <v>20604.555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2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37" s="19" customFormat="1" ht="30" customHeight="1">
      <c r="A34" s="97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17" s="19" customFormat="1" ht="14.25">
      <c r="A35" s="97" t="s">
        <v>52</v>
      </c>
      <c r="B35" s="97"/>
      <c r="C35" s="97"/>
      <c r="D35" s="16" t="s">
        <v>53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9" s="19" customFormat="1" ht="14.25">
      <c r="A36" s="97" t="s">
        <v>10</v>
      </c>
      <c r="B36" s="9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9" customFormat="1" ht="14.25">
      <c r="A37" s="97"/>
      <c r="B37" s="9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9" customFormat="1" ht="14.25">
      <c r="A38" s="97" t="s">
        <v>49</v>
      </c>
      <c r="B38" s="9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s="15" customFormat="1" ht="12.75" customHeight="1">
      <c r="B39" s="100"/>
      <c r="C39" s="9"/>
      <c r="D39" s="16"/>
      <c r="E39" s="16"/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45" s="15" customFormat="1" ht="12" customHeight="1" hidden="1">
      <c r="B40" s="100"/>
      <c r="C40" s="9"/>
      <c r="D40" s="25"/>
      <c r="E40" s="100"/>
      <c r="F40" s="100"/>
      <c r="G40" s="25"/>
      <c r="H40" s="100"/>
      <c r="I40" s="100"/>
      <c r="J40" s="25"/>
      <c r="K40" s="100"/>
      <c r="L40" s="36"/>
      <c r="M40" s="100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100"/>
      <c r="C41" s="9"/>
      <c r="D41" s="25"/>
      <c r="E41" s="100"/>
      <c r="F41" s="100"/>
      <c r="G41" s="25"/>
      <c r="H41" s="100"/>
      <c r="I41" s="100"/>
      <c r="J41" s="25"/>
      <c r="K41" s="100"/>
      <c r="L41" s="36"/>
      <c r="M41" s="100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21" customFormat="1" ht="40.5" customHeight="1">
      <c r="A42" s="120"/>
    </row>
    <row r="43" spans="2:45" s="15" customFormat="1" ht="14.25">
      <c r="B43" s="100"/>
      <c r="C43" s="9"/>
      <c r="D43" s="25"/>
      <c r="E43" s="100"/>
      <c r="F43" s="100"/>
      <c r="G43" s="25"/>
      <c r="H43" s="100"/>
      <c r="I43" s="100"/>
      <c r="J43" s="25"/>
      <c r="K43" s="100"/>
      <c r="L43" s="36"/>
      <c r="M43" s="100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100"/>
      <c r="C44" s="9"/>
      <c r="D44" s="25"/>
      <c r="E44" s="100"/>
      <c r="F44" s="100"/>
      <c r="G44" s="25"/>
      <c r="H44" s="100"/>
      <c r="I44" s="100"/>
      <c r="J44" s="25"/>
      <c r="K44" s="100"/>
      <c r="L44" s="36"/>
      <c r="M44" s="100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100"/>
      <c r="C45" s="9"/>
      <c r="D45" s="25"/>
      <c r="E45" s="100"/>
      <c r="F45" s="100"/>
      <c r="G45" s="25"/>
      <c r="H45" s="100"/>
      <c r="I45" s="100"/>
      <c r="J45" s="25"/>
      <c r="K45" s="100"/>
      <c r="L45" s="36"/>
      <c r="M45" s="100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100"/>
      <c r="C46" s="9"/>
      <c r="D46" s="25"/>
      <c r="E46" s="100"/>
      <c r="F46" s="100"/>
      <c r="G46" s="25"/>
      <c r="H46" s="100"/>
      <c r="I46" s="100"/>
      <c r="J46" s="25"/>
      <c r="K46" s="100"/>
      <c r="L46" s="36"/>
      <c r="M46" s="100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100"/>
      <c r="C47" s="9"/>
      <c r="D47" s="25"/>
      <c r="E47" s="100"/>
      <c r="F47" s="100"/>
      <c r="G47" s="25"/>
      <c r="H47" s="100"/>
      <c r="I47" s="100"/>
      <c r="J47" s="25"/>
      <c r="K47" s="100"/>
      <c r="L47" s="36"/>
      <c r="M47" s="100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100"/>
      <c r="C48" s="9"/>
      <c r="D48" s="25"/>
      <c r="E48" s="100"/>
      <c r="F48" s="100"/>
      <c r="G48" s="25"/>
      <c r="H48" s="100"/>
      <c r="I48" s="100"/>
      <c r="J48" s="25"/>
      <c r="K48" s="100"/>
      <c r="L48" s="36"/>
      <c r="M48" s="100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100"/>
      <c r="C49" s="9"/>
      <c r="D49" s="25"/>
      <c r="E49" s="100"/>
      <c r="F49" s="100"/>
      <c r="G49" s="25"/>
      <c r="H49" s="100"/>
      <c r="I49" s="100"/>
      <c r="J49" s="25"/>
      <c r="K49" s="100"/>
      <c r="L49" s="36"/>
      <c r="M49" s="100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100"/>
      <c r="D50" s="25"/>
      <c r="E50" s="100"/>
      <c r="F50" s="100"/>
      <c r="G50" s="25"/>
      <c r="H50" s="100"/>
      <c r="I50" s="100"/>
      <c r="J50" s="25"/>
      <c r="K50" s="100"/>
      <c r="L50" s="36"/>
      <c r="M50" s="100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100"/>
      <c r="D51" s="25"/>
      <c r="E51" s="100"/>
      <c r="F51" s="100"/>
      <c r="G51" s="25"/>
      <c r="H51" s="100"/>
      <c r="I51" s="100"/>
      <c r="J51" s="25"/>
      <c r="K51" s="100"/>
      <c r="L51" s="36"/>
      <c r="M51" s="100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100"/>
      <c r="D52" s="25"/>
      <c r="E52" s="100"/>
      <c r="F52" s="100"/>
      <c r="G52" s="25"/>
      <c r="H52" s="100"/>
      <c r="I52" s="100"/>
      <c r="J52" s="25"/>
      <c r="K52" s="100"/>
      <c r="L52" s="36"/>
      <c r="M52" s="100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100"/>
      <c r="D53" s="25"/>
      <c r="E53" s="100"/>
      <c r="F53" s="100"/>
      <c r="G53" s="25"/>
      <c r="H53" s="100"/>
      <c r="I53" s="100"/>
      <c r="J53" s="25"/>
      <c r="K53" s="100"/>
      <c r="L53" s="36"/>
      <c r="M53" s="100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100"/>
      <c r="D54" s="25"/>
      <c r="E54" s="100"/>
      <c r="F54" s="100"/>
      <c r="G54" s="25"/>
      <c r="H54" s="100"/>
      <c r="I54" s="100"/>
      <c r="J54" s="25"/>
      <c r="K54" s="100"/>
      <c r="L54" s="36"/>
      <c r="M54" s="100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100"/>
      <c r="D55" s="25"/>
      <c r="E55" s="100"/>
      <c r="F55" s="100"/>
      <c r="G55" s="25"/>
      <c r="H55" s="100"/>
      <c r="I55" s="100"/>
      <c r="J55" s="25"/>
      <c r="K55" s="100"/>
      <c r="L55" s="36"/>
      <c r="M55" s="100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100"/>
      <c r="D56" s="25"/>
      <c r="E56" s="100"/>
      <c r="F56" s="100"/>
      <c r="G56" s="25"/>
      <c r="H56" s="100"/>
      <c r="I56" s="100"/>
      <c r="J56" s="25"/>
      <c r="K56" s="100"/>
      <c r="L56" s="36"/>
      <c r="M56" s="100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100"/>
      <c r="D57" s="25"/>
      <c r="E57" s="100"/>
      <c r="F57" s="100"/>
      <c r="G57" s="25"/>
      <c r="H57" s="100"/>
      <c r="I57" s="100"/>
      <c r="J57" s="25"/>
      <c r="K57" s="100"/>
      <c r="L57" s="36"/>
      <c r="M57" s="100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100"/>
      <c r="D58" s="25"/>
      <c r="E58" s="100"/>
      <c r="F58" s="100"/>
      <c r="G58" s="25"/>
      <c r="H58" s="100"/>
      <c r="I58" s="100"/>
      <c r="J58" s="25"/>
      <c r="K58" s="100"/>
      <c r="L58" s="36"/>
      <c r="M58" s="100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100"/>
      <c r="D59" s="25"/>
      <c r="E59" s="100"/>
      <c r="F59" s="100"/>
      <c r="G59" s="25"/>
      <c r="H59" s="100"/>
      <c r="I59" s="100"/>
      <c r="J59" s="25"/>
      <c r="K59" s="100"/>
      <c r="L59" s="36"/>
      <c r="M59" s="100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100"/>
      <c r="D60" s="25"/>
      <c r="E60" s="100"/>
      <c r="F60" s="100"/>
      <c r="G60" s="25"/>
      <c r="H60" s="100"/>
      <c r="I60" s="100"/>
      <c r="J60" s="25"/>
      <c r="K60" s="100"/>
      <c r="L60" s="36"/>
      <c r="M60" s="100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100"/>
      <c r="D61" s="25"/>
      <c r="E61" s="100"/>
      <c r="F61" s="100"/>
      <c r="G61" s="25"/>
      <c r="H61" s="100"/>
      <c r="I61" s="100"/>
      <c r="J61" s="25"/>
      <c r="K61" s="100"/>
      <c r="L61" s="36"/>
      <c r="M61" s="100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100"/>
      <c r="D62" s="25"/>
      <c r="E62" s="100"/>
      <c r="F62" s="100"/>
      <c r="G62" s="25"/>
      <c r="H62" s="100"/>
      <c r="I62" s="100"/>
      <c r="J62" s="25"/>
      <c r="K62" s="100"/>
      <c r="L62" s="36"/>
      <c r="M62" s="100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100"/>
      <c r="D63" s="25"/>
      <c r="E63" s="100"/>
      <c r="F63" s="100"/>
      <c r="G63" s="25"/>
      <c r="H63" s="100"/>
      <c r="I63" s="100"/>
      <c r="J63" s="25"/>
      <c r="K63" s="100"/>
      <c r="L63" s="36"/>
      <c r="M63" s="100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100"/>
      <c r="D64" s="25"/>
      <c r="E64" s="100"/>
      <c r="F64" s="100"/>
      <c r="G64" s="25"/>
      <c r="H64" s="100"/>
      <c r="I64" s="100"/>
      <c r="J64" s="25"/>
      <c r="K64" s="100"/>
      <c r="L64" s="36"/>
      <c r="M64" s="100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100"/>
      <c r="D65" s="25"/>
      <c r="E65" s="100"/>
      <c r="F65" s="100"/>
      <c r="G65" s="25"/>
      <c r="H65" s="100"/>
      <c r="I65" s="100"/>
      <c r="J65" s="25"/>
      <c r="K65" s="100"/>
      <c r="L65" s="36"/>
      <c r="M65" s="100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100"/>
      <c r="C66" s="9"/>
      <c r="D66" s="25"/>
      <c r="E66" s="100"/>
      <c r="F66" s="100"/>
      <c r="G66" s="25"/>
      <c r="H66" s="100"/>
      <c r="I66" s="100"/>
      <c r="J66" s="25"/>
      <c r="K66" s="100"/>
      <c r="L66" s="36"/>
      <c r="M66" s="100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100"/>
      <c r="C67" s="9"/>
      <c r="D67" s="25"/>
      <c r="E67" s="100"/>
      <c r="F67" s="100"/>
      <c r="G67" s="25"/>
      <c r="H67" s="100"/>
      <c r="I67" s="100"/>
      <c r="J67" s="25"/>
      <c r="K67" s="100"/>
      <c r="L67" s="36"/>
      <c r="M67" s="100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100"/>
      <c r="C68" s="9"/>
      <c r="D68" s="25"/>
      <c r="E68" s="100"/>
      <c r="F68" s="100"/>
      <c r="G68" s="25"/>
      <c r="H68" s="100"/>
      <c r="I68" s="100"/>
      <c r="J68" s="25"/>
      <c r="K68" s="100"/>
      <c r="L68" s="36"/>
      <c r="M68" s="100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100"/>
      <c r="C69" s="9"/>
      <c r="D69" s="25"/>
      <c r="E69" s="100"/>
      <c r="F69" s="100"/>
      <c r="G69" s="25"/>
      <c r="H69" s="100"/>
      <c r="I69" s="100"/>
      <c r="J69" s="25"/>
      <c r="K69" s="100"/>
      <c r="L69" s="36"/>
      <c r="M69" s="100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100"/>
      <c r="C70" s="9"/>
      <c r="D70" s="25"/>
      <c r="E70" s="100"/>
      <c r="F70" s="100"/>
      <c r="G70" s="25"/>
      <c r="H70" s="100"/>
      <c r="I70" s="100"/>
      <c r="J70" s="25"/>
      <c r="K70" s="100"/>
      <c r="L70" s="36"/>
      <c r="M70" s="100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100"/>
      <c r="C71" s="9"/>
      <c r="D71" s="25"/>
      <c r="E71" s="100"/>
      <c r="F71" s="100"/>
      <c r="G71" s="25"/>
      <c r="H71" s="100"/>
      <c r="I71" s="100"/>
      <c r="J71" s="25"/>
      <c r="K71" s="100"/>
      <c r="L71" s="36"/>
      <c r="M71" s="100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100"/>
      <c r="C72" s="9"/>
      <c r="D72" s="25"/>
      <c r="E72" s="100"/>
      <c r="F72" s="100"/>
      <c r="G72" s="25"/>
      <c r="H72" s="100"/>
      <c r="I72" s="100"/>
      <c r="J72" s="25"/>
      <c r="K72" s="100"/>
      <c r="L72" s="36"/>
      <c r="M72" s="100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100"/>
      <c r="C73" s="9"/>
      <c r="D73" s="25"/>
      <c r="E73" s="100"/>
      <c r="F73" s="100"/>
      <c r="G73" s="25"/>
      <c r="H73" s="100"/>
      <c r="I73" s="100"/>
      <c r="J73" s="25"/>
      <c r="K73" s="100"/>
      <c r="L73" s="36"/>
      <c r="M73" s="100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100"/>
      <c r="C74" s="9"/>
      <c r="D74" s="25"/>
      <c r="E74" s="100"/>
      <c r="F74" s="100"/>
      <c r="G74" s="25"/>
      <c r="H74" s="100"/>
      <c r="I74" s="100"/>
      <c r="J74" s="25"/>
      <c r="K74" s="100"/>
      <c r="L74" s="36"/>
      <c r="M74" s="100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100"/>
      <c r="C75" s="16"/>
      <c r="D75" s="25"/>
      <c r="E75" s="100"/>
      <c r="F75" s="100"/>
      <c r="G75" s="25"/>
      <c r="H75" s="100"/>
      <c r="I75" s="100"/>
      <c r="J75" s="25"/>
      <c r="K75" s="100"/>
      <c r="L75" s="36"/>
      <c r="M75" s="10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6"/>
      <c r="C76" s="100"/>
      <c r="D76" s="26"/>
      <c r="E76" s="20"/>
      <c r="F76" s="20"/>
      <c r="G76" s="26"/>
      <c r="H76" s="20"/>
      <c r="I76" s="100"/>
      <c r="J76" s="25"/>
      <c r="K76" s="100"/>
      <c r="L76" s="36"/>
      <c r="M76" s="100"/>
      <c r="N76" s="100"/>
      <c r="O76" s="100"/>
      <c r="P76" s="100"/>
      <c r="Q76" s="100"/>
      <c r="R76" s="100"/>
      <c r="S76" s="100"/>
      <c r="T76" s="100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6"/>
      <c r="C77" s="20"/>
      <c r="D77" s="26"/>
      <c r="E77" s="20"/>
      <c r="F77" s="20"/>
      <c r="G77" s="26"/>
      <c r="H77" s="20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00"/>
      <c r="T77" s="10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6"/>
      <c r="C78" s="100"/>
      <c r="D78" s="26"/>
      <c r="E78" s="20"/>
      <c r="F78" s="20"/>
      <c r="G78" s="26"/>
      <c r="H78" s="20"/>
      <c r="I78" s="100"/>
      <c r="J78" s="25"/>
      <c r="K78" s="100"/>
      <c r="L78" s="36"/>
      <c r="M78" s="100"/>
      <c r="N78" s="100"/>
      <c r="O78" s="100"/>
      <c r="P78" s="100"/>
      <c r="Q78" s="100"/>
      <c r="R78" s="100"/>
      <c r="S78" s="100"/>
      <c r="T78" s="100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6"/>
      <c r="C79" s="20"/>
      <c r="D79" s="26"/>
      <c r="E79" s="20"/>
      <c r="F79" s="20"/>
      <c r="G79" s="26"/>
      <c r="H79" s="20"/>
      <c r="I79" s="123"/>
      <c r="J79" s="123"/>
      <c r="K79" s="123"/>
      <c r="L79" s="123"/>
      <c r="M79" s="98"/>
      <c r="N79" s="98"/>
      <c r="O79" s="123"/>
      <c r="P79" s="123"/>
      <c r="Q79" s="123"/>
      <c r="R79" s="123"/>
      <c r="S79" s="99"/>
      <c r="T79" s="99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6"/>
      <c r="C80" s="22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9"/>
      <c r="T80" s="99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6"/>
      <c r="C81" s="21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6"/>
      <c r="C82" s="16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6"/>
      <c r="C83" s="21"/>
      <c r="D83" s="26"/>
      <c r="E83" s="20"/>
      <c r="F83" s="20"/>
      <c r="G83" s="26"/>
      <c r="H83" s="20"/>
      <c r="I83" s="115"/>
      <c r="J83" s="115"/>
      <c r="K83" s="115"/>
      <c r="L83" s="115"/>
      <c r="M83" s="115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6"/>
      <c r="C84" s="21"/>
      <c r="D84" s="26"/>
      <c r="E84" s="20"/>
      <c r="F84" s="20"/>
      <c r="G84" s="26"/>
      <c r="H84" s="20"/>
      <c r="I84" s="115"/>
      <c r="J84" s="115"/>
      <c r="K84" s="115"/>
      <c r="L84" s="115"/>
      <c r="M84" s="115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6"/>
      <c r="C85" s="21"/>
      <c r="D85" s="26"/>
      <c r="E85" s="20"/>
      <c r="F85" s="20"/>
      <c r="G85" s="26"/>
      <c r="H85" s="20"/>
      <c r="I85" s="115"/>
      <c r="J85" s="115"/>
      <c r="K85" s="115"/>
      <c r="L85" s="115"/>
      <c r="M85" s="115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6"/>
      <c r="C86" s="16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00"/>
      <c r="AT86" s="100"/>
      <c r="AU86" s="100"/>
      <c r="AV86" s="100"/>
      <c r="AW86" s="100"/>
      <c r="AX86" s="100"/>
      <c r="AY86" s="100"/>
      <c r="AZ86" s="100"/>
    </row>
    <row r="87" spans="2:44" s="19" customFormat="1" ht="14.25">
      <c r="B87" s="16"/>
      <c r="C87" s="16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6"/>
      <c r="C88" s="16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00"/>
      <c r="AT88" s="100"/>
      <c r="AU88" s="100"/>
      <c r="AV88" s="100"/>
      <c r="AW88" s="100"/>
      <c r="AX88" s="100"/>
      <c r="AY88" s="100"/>
      <c r="AZ88" s="100"/>
    </row>
    <row r="89" spans="2:52" s="19" customFormat="1" ht="14.25">
      <c r="B89" s="16"/>
      <c r="C89" s="16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6"/>
      <c r="C90" s="16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6"/>
      <c r="C91" s="16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6"/>
      <c r="C92" s="16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6"/>
      <c r="C93" s="16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6"/>
      <c r="C94" s="16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6"/>
      <c r="C95" s="16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6"/>
      <c r="C96" s="16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6"/>
      <c r="C97" s="16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6"/>
      <c r="C98" s="16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6"/>
      <c r="C99" s="16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6"/>
      <c r="C100" s="16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6"/>
      <c r="C101" s="16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6"/>
      <c r="C102" s="16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6"/>
      <c r="C103" s="16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6"/>
      <c r="C104" s="16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6"/>
      <c r="C105" s="16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6"/>
      <c r="C106" s="16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6"/>
      <c r="C107" s="16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6"/>
      <c r="C108" s="16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6"/>
      <c r="C109" s="16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6"/>
      <c r="C110" s="16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6"/>
      <c r="C111" s="16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6"/>
      <c r="C112" s="16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23"/>
      <c r="C113" s="16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97"/>
      <c r="C114" s="16"/>
      <c r="D114" s="26"/>
      <c r="E114" s="97"/>
      <c r="F114" s="97"/>
      <c r="G114" s="26"/>
      <c r="H114" s="97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97"/>
      <c r="C115" s="16"/>
      <c r="D115" s="26"/>
      <c r="E115" s="97"/>
      <c r="F115" s="97"/>
      <c r="G115" s="26"/>
      <c r="H115" s="97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97"/>
      <c r="C116" s="16"/>
      <c r="D116" s="26"/>
      <c r="E116" s="97"/>
      <c r="F116" s="116"/>
      <c r="G116" s="116"/>
      <c r="H116" s="97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97"/>
      <c r="C117" s="16"/>
      <c r="D117" s="26"/>
      <c r="E117" s="97"/>
      <c r="F117" s="97"/>
      <c r="G117" s="26"/>
      <c r="H117" s="97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97"/>
      <c r="C118" s="16"/>
      <c r="D118" s="26"/>
      <c r="E118" s="97"/>
      <c r="F118" s="97"/>
      <c r="G118" s="26"/>
      <c r="H118" s="97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97"/>
      <c r="C119" s="16"/>
      <c r="D119" s="26"/>
      <c r="E119" s="97"/>
      <c r="F119" s="116"/>
      <c r="G119" s="116"/>
      <c r="H119" s="97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97"/>
      <c r="C120" s="16"/>
      <c r="D120" s="26"/>
      <c r="E120" s="97"/>
      <c r="F120" s="97"/>
      <c r="G120" s="26"/>
      <c r="H120" s="97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97"/>
      <c r="C121" s="16"/>
      <c r="D121" s="26"/>
      <c r="E121" s="97"/>
      <c r="F121" s="97"/>
      <c r="G121" s="26"/>
      <c r="H121" s="97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6"/>
      <c r="C122" s="16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6"/>
      <c r="C123" s="16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6"/>
      <c r="C124" s="16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6"/>
      <c r="C125" s="16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6"/>
      <c r="C126" s="16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6"/>
      <c r="C127" s="16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6"/>
      <c r="C128" s="16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6"/>
      <c r="C129" s="16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6"/>
      <c r="C130" s="16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6"/>
      <c r="C131" s="16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6"/>
      <c r="C132" s="16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6"/>
      <c r="C133" s="16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6"/>
      <c r="C134" s="16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6"/>
      <c r="C135" s="16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6"/>
      <c r="C136" s="16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6"/>
      <c r="C137" s="16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6"/>
      <c r="C138" s="16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6"/>
      <c r="C139" s="16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6"/>
      <c r="C140" s="16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6"/>
      <c r="C141" s="16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6"/>
      <c r="C142" s="16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6"/>
      <c r="C143" s="16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6"/>
      <c r="C144" s="16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18">
    <mergeCell ref="A1:M1"/>
    <mergeCell ref="A2:J2"/>
    <mergeCell ref="A4:A5"/>
    <mergeCell ref="B4:D4"/>
    <mergeCell ref="E4:G4"/>
    <mergeCell ref="H4:J4"/>
    <mergeCell ref="K4:M4"/>
    <mergeCell ref="F119:G119"/>
    <mergeCell ref="N4:P4"/>
    <mergeCell ref="Q4:S4"/>
    <mergeCell ref="A42:IV42"/>
    <mergeCell ref="I77:R77"/>
    <mergeCell ref="I79:L79"/>
    <mergeCell ref="O79:R79"/>
    <mergeCell ref="I83:M83"/>
    <mergeCell ref="I84:M84"/>
    <mergeCell ref="I85:M85"/>
    <mergeCell ref="F116:G116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2013-03-05T13:44:43Z</cp:lastPrinted>
  <dcterms:created xsi:type="dcterms:W3CDTF">2011-09-06T14:03:59Z</dcterms:created>
  <dcterms:modified xsi:type="dcterms:W3CDTF">2013-03-06T12:17:42Z</dcterms:modified>
  <cp:category/>
  <cp:version/>
  <cp:contentType/>
  <cp:contentStatus/>
</cp:coreProperties>
</file>