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9420" windowHeight="7620" activeTab="0"/>
  </bookViews>
  <sheets>
    <sheet name="ЛИМИТН ФОНД  ОПЛАТЫ ТР УЧИТ" sheetId="1" r:id="rId1"/>
    <sheet name="СРЕДНЯЯ ЗАРАБ. ПЛАТА(с балл" sheetId="2" r:id="rId2"/>
  </sheets>
  <definedNames>
    <definedName name="_xlnm.Print_Titles" localSheetId="1">'СРЕДНЯЯ ЗАРАБ. ПЛАТА(с балл'!$4:$5</definedName>
    <definedName name="_xlnm.Print_Area" localSheetId="0">'ЛИМИТН ФОНД  ОПЛАТЫ ТР УЧИТ'!$A$1:$J$50</definedName>
    <definedName name="_xlnm.Print_Area" localSheetId="1">'СРЕДНЯЯ ЗАРАБ. ПЛАТА(с балл'!$A$1:$S$42</definedName>
  </definedNames>
  <calcPr fullCalcOnLoad="1"/>
</workbook>
</file>

<file path=xl/sharedStrings.xml><?xml version="1.0" encoding="utf-8"?>
<sst xmlns="http://schemas.openxmlformats.org/spreadsheetml/2006/main" count="98" uniqueCount="58">
  <si>
    <t xml:space="preserve">Количество учителей </t>
  </si>
  <si>
    <t>Лимитный фонд оплаты труда учителей по тарификации (месячный, без начислений)</t>
  </si>
  <si>
    <t xml:space="preserve">стимулирующий фонд </t>
  </si>
  <si>
    <t>компенсационный фонд</t>
  </si>
  <si>
    <t xml:space="preserve">Наименование муниципального общеобразовательного учреждения </t>
  </si>
  <si>
    <t xml:space="preserve">Итого </t>
  </si>
  <si>
    <t>Базовый фонд (заработная плата за ведение часов)</t>
  </si>
  <si>
    <t>Итого город</t>
  </si>
  <si>
    <t>Итого село</t>
  </si>
  <si>
    <t>ИТОГО</t>
  </si>
  <si>
    <t>А.В.Шипицин</t>
  </si>
  <si>
    <t xml:space="preserve">АИМР СК </t>
  </si>
  <si>
    <t xml:space="preserve">И.А.Макарова </t>
  </si>
  <si>
    <t>Наименование
муниципального
общеобразовательного
учреждения</t>
  </si>
  <si>
    <t>количество учителей</t>
  </si>
  <si>
    <t>количество ставок
 учителей</t>
  </si>
  <si>
    <t>средний размер заработной
 платы (без начислений)</t>
  </si>
  <si>
    <t>МИНИСТЕРСТВО ОБРАЗОВАНИЯ СК</t>
  </si>
  <si>
    <t xml:space="preserve"> ПО ИЗОБИЛЬНЕНСКОМУ РАЙОНУ</t>
  </si>
  <si>
    <t xml:space="preserve">Информация о размере средней заработной плате учителей Изобильненского муниципального района </t>
  </si>
  <si>
    <t xml:space="preserve"> за   2012</t>
  </si>
  <si>
    <t>количество  ставок учителей</t>
  </si>
  <si>
    <t>МБОУ СОШ № 11</t>
  </si>
  <si>
    <t>МБОУ СОШ № 19</t>
  </si>
  <si>
    <t>МКОУ СОШ № 1</t>
  </si>
  <si>
    <t>МКОУ СОШ № 2</t>
  </si>
  <si>
    <t>МКОУ СОШ № 3</t>
  </si>
  <si>
    <t>МКОУ СОШ № 7</t>
  </si>
  <si>
    <t>МКОУ СОШ № 16</t>
  </si>
  <si>
    <t>МКОУ СОШ № 17</t>
  </si>
  <si>
    <t xml:space="preserve">МКОУ СОШ №18 </t>
  </si>
  <si>
    <t xml:space="preserve">МКОУ ООШ № 23 </t>
  </si>
  <si>
    <t>МКОУ ЦО</t>
  </si>
  <si>
    <t>МКОУ СОШ № 4</t>
  </si>
  <si>
    <t>МКОУ СОШ № 5</t>
  </si>
  <si>
    <t>МКОУ СОШ № 6</t>
  </si>
  <si>
    <t>МКОУ СОШ № 8</t>
  </si>
  <si>
    <t>МКОУ СОШ № 9</t>
  </si>
  <si>
    <t>МКОУ СОШ № 10</t>
  </si>
  <si>
    <t>МКОУ СОШ № 12</t>
  </si>
  <si>
    <t>МКОУ СОШ № 13</t>
  </si>
  <si>
    <t>МКОУ СОШ № 14</t>
  </si>
  <si>
    <t>МКОУ СОШ № 15</t>
  </si>
  <si>
    <t>МКОУ СОШ № 20</t>
  </si>
  <si>
    <t>МКОУ СОШ № 21</t>
  </si>
  <si>
    <t>МКОУ ООШ № 22</t>
  </si>
  <si>
    <t>МКОУ СОШ № 24</t>
  </si>
  <si>
    <t>Г.В.Мартиросян</t>
  </si>
  <si>
    <t xml:space="preserve">Начальник отдела образования </t>
  </si>
  <si>
    <t>всего ГОДОВОЙ ФОНД НА  2012</t>
  </si>
  <si>
    <t>ЯНВАРЬ 2013 год</t>
  </si>
  <si>
    <t>всего МЕСЯЧНЫЙ ФОНД НА 1 января 2013</t>
  </si>
  <si>
    <t xml:space="preserve"> за  январь  2013 года</t>
  </si>
  <si>
    <t>среднесписочное количество
 учителей</t>
  </si>
  <si>
    <t>Гл.бухгалтер                                                                     Н.И.Еньшина</t>
  </si>
  <si>
    <t>Гл.бухгалтер</t>
  </si>
  <si>
    <t>Н.И.Еньшина</t>
  </si>
  <si>
    <t>Исполнитель: ведущий экономист Старикова Елена Георгиевна 8(86545) 2-38-88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</si>
</sst>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</numFmts>
  <fonts count="37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Arial Cyr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 Cyr"/>
      <family val="2"/>
    </font>
    <font>
      <b/>
      <sz val="11"/>
      <color indexed="8"/>
      <name val="Arial Cyr"/>
      <family val="0"/>
    </font>
    <font>
      <b/>
      <i/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30" fillId="24" borderId="0" xfId="0" applyFont="1" applyFill="1" applyBorder="1" applyAlignment="1">
      <alignment/>
    </xf>
    <xf numFmtId="2" fontId="30" fillId="24" borderId="0" xfId="0" applyNumberFormat="1" applyFont="1" applyFill="1" applyBorder="1" applyAlignment="1">
      <alignment/>
    </xf>
    <xf numFmtId="0" fontId="6" fillId="24" borderId="10" xfId="0" applyFont="1" applyFill="1" applyBorder="1" applyAlignment="1">
      <alignment vertical="top" textRotation="90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24" borderId="0" xfId="0" applyFont="1" applyFill="1" applyAlignment="1">
      <alignment/>
    </xf>
    <xf numFmtId="0" fontId="7" fillId="24" borderId="11" xfId="0" applyFont="1" applyFill="1" applyBorder="1" applyAlignment="1">
      <alignment horizontal="center" wrapText="1"/>
    </xf>
    <xf numFmtId="0" fontId="7" fillId="24" borderId="12" xfId="0" applyFont="1" applyFill="1" applyBorder="1" applyAlignment="1">
      <alignment horizontal="center" vertical="center" textRotation="90" wrapText="1"/>
    </xf>
    <xf numFmtId="0" fontId="7" fillId="24" borderId="13" xfId="0" applyFont="1" applyFill="1" applyBorder="1" applyAlignment="1">
      <alignment/>
    </xf>
    <xf numFmtId="2" fontId="31" fillId="24" borderId="10" xfId="0" applyNumberFormat="1" applyFont="1" applyFill="1" applyBorder="1" applyAlignment="1">
      <alignment/>
    </xf>
    <xf numFmtId="0" fontId="7" fillId="24" borderId="10" xfId="0" applyFont="1" applyFill="1" applyBorder="1" applyAlignment="1">
      <alignment vertical="top"/>
    </xf>
    <xf numFmtId="0" fontId="7" fillId="24" borderId="0" xfId="0" applyFont="1" applyFill="1" applyAlignment="1">
      <alignment/>
    </xf>
    <xf numFmtId="0" fontId="7" fillId="24" borderId="0" xfId="0" applyFont="1" applyFill="1" applyBorder="1" applyAlignment="1">
      <alignment/>
    </xf>
    <xf numFmtId="2" fontId="31" fillId="24" borderId="12" xfId="0" applyNumberFormat="1" applyFont="1" applyFill="1" applyBorder="1" applyAlignment="1">
      <alignment/>
    </xf>
    <xf numFmtId="2" fontId="31" fillId="24" borderId="13" xfId="0" applyNumberFormat="1" applyFont="1" applyFill="1" applyBorder="1" applyAlignment="1">
      <alignment/>
    </xf>
    <xf numFmtId="0" fontId="7" fillId="24" borderId="0" xfId="0" applyFont="1" applyFill="1" applyBorder="1" applyAlignment="1">
      <alignment/>
    </xf>
    <xf numFmtId="2" fontId="31" fillId="24" borderId="0" xfId="0" applyNumberFormat="1" applyFont="1" applyFill="1" applyBorder="1" applyAlignment="1">
      <alignment/>
    </xf>
    <xf numFmtId="0" fontId="7" fillId="24" borderId="0" xfId="0" applyFont="1" applyFill="1" applyBorder="1" applyAlignment="1">
      <alignment wrapText="1"/>
    </xf>
    <xf numFmtId="0" fontId="7" fillId="24" borderId="0" xfId="0" applyFont="1" applyFill="1" applyBorder="1" applyAlignment="1">
      <alignment vertical="top" textRotation="90" wrapText="1"/>
    </xf>
    <xf numFmtId="0" fontId="9" fillId="24" borderId="0" xfId="0" applyFont="1" applyFill="1" applyBorder="1" applyAlignment="1">
      <alignment/>
    </xf>
    <xf numFmtId="4" fontId="31" fillId="24" borderId="10" xfId="0" applyNumberFormat="1" applyFont="1" applyFill="1" applyBorder="1" applyAlignment="1">
      <alignment/>
    </xf>
    <xf numFmtId="4" fontId="7" fillId="24" borderId="0" xfId="0" applyNumberFormat="1" applyFont="1" applyFill="1" applyBorder="1" applyAlignment="1">
      <alignment vertical="top"/>
    </xf>
    <xf numFmtId="4" fontId="31" fillId="24" borderId="0" xfId="0" applyNumberFormat="1" applyFont="1" applyFill="1" applyBorder="1" applyAlignment="1">
      <alignment/>
    </xf>
    <xf numFmtId="4" fontId="7" fillId="24" borderId="0" xfId="0" applyNumberFormat="1" applyFont="1" applyFill="1" applyBorder="1" applyAlignment="1">
      <alignment/>
    </xf>
    <xf numFmtId="4" fontId="7" fillId="24" borderId="11" xfId="0" applyNumberFormat="1" applyFont="1" applyFill="1" applyBorder="1" applyAlignment="1">
      <alignment horizontal="center" wrapText="1"/>
    </xf>
    <xf numFmtId="4" fontId="31" fillId="24" borderId="12" xfId="0" applyNumberFormat="1" applyFont="1" applyFill="1" applyBorder="1" applyAlignment="1">
      <alignment/>
    </xf>
    <xf numFmtId="4" fontId="31" fillId="24" borderId="13" xfId="0" applyNumberFormat="1" applyFont="1" applyFill="1" applyBorder="1" applyAlignment="1">
      <alignment/>
    </xf>
    <xf numFmtId="4" fontId="7" fillId="24" borderId="0" xfId="0" applyNumberFormat="1" applyFont="1" applyFill="1" applyAlignment="1">
      <alignment/>
    </xf>
    <xf numFmtId="4" fontId="32" fillId="24" borderId="10" xfId="0" applyNumberFormat="1" applyFont="1" applyFill="1" applyBorder="1" applyAlignment="1">
      <alignment horizontal="center" vertical="center" textRotation="90" wrapText="1"/>
    </xf>
    <xf numFmtId="2" fontId="32" fillId="24" borderId="14" xfId="0" applyNumberFormat="1" applyFont="1" applyFill="1" applyBorder="1" applyAlignment="1">
      <alignment horizontal="center" vertical="center" textRotation="90"/>
    </xf>
    <xf numFmtId="2" fontId="32" fillId="24" borderId="14" xfId="0" applyNumberFormat="1" applyFont="1" applyFill="1" applyBorder="1" applyAlignment="1">
      <alignment horizontal="center" vertical="center" textRotation="90" wrapText="1"/>
    </xf>
    <xf numFmtId="2" fontId="7" fillId="24" borderId="10" xfId="0" applyNumberFormat="1" applyFont="1" applyFill="1" applyBorder="1" applyAlignment="1">
      <alignment vertical="top"/>
    </xf>
    <xf numFmtId="2" fontId="7" fillId="24" borderId="0" xfId="0" applyNumberFormat="1" applyFont="1" applyFill="1" applyBorder="1" applyAlignment="1">
      <alignment vertical="top"/>
    </xf>
    <xf numFmtId="2" fontId="7" fillId="24" borderId="0" xfId="0" applyNumberFormat="1" applyFont="1" applyFill="1" applyBorder="1" applyAlignment="1">
      <alignment vertical="top" textRotation="90" wrapText="1"/>
    </xf>
    <xf numFmtId="2" fontId="7" fillId="24" borderId="0" xfId="0" applyNumberFormat="1" applyFont="1" applyFill="1" applyBorder="1" applyAlignment="1">
      <alignment wrapText="1"/>
    </xf>
    <xf numFmtId="2" fontId="7" fillId="24" borderId="0" xfId="0" applyNumberFormat="1" applyFont="1" applyFill="1" applyBorder="1" applyAlignment="1">
      <alignment/>
    </xf>
    <xf numFmtId="2" fontId="9" fillId="24" borderId="0" xfId="0" applyNumberFormat="1" applyFont="1" applyFill="1" applyBorder="1" applyAlignment="1">
      <alignment horizontal="center" wrapText="1"/>
    </xf>
    <xf numFmtId="2" fontId="7" fillId="24" borderId="11" xfId="0" applyNumberFormat="1" applyFont="1" applyFill="1" applyBorder="1" applyAlignment="1">
      <alignment horizontal="center" wrapText="1"/>
    </xf>
    <xf numFmtId="2" fontId="7" fillId="24" borderId="12" xfId="0" applyNumberFormat="1" applyFont="1" applyFill="1" applyBorder="1" applyAlignment="1">
      <alignment horizontal="center" vertical="center" textRotation="90" wrapText="1"/>
    </xf>
    <xf numFmtId="2" fontId="7" fillId="24" borderId="0" xfId="0" applyNumberFormat="1" applyFont="1" applyFill="1" applyAlignment="1">
      <alignment/>
    </xf>
    <xf numFmtId="0" fontId="7" fillId="24" borderId="0" xfId="0" applyFont="1" applyFill="1" applyBorder="1" applyAlignment="1">
      <alignment horizontal="center" wrapText="1"/>
    </xf>
    <xf numFmtId="0" fontId="7" fillId="24" borderId="0" xfId="0" applyFont="1" applyFill="1" applyAlignment="1">
      <alignment vertical="top" wrapText="1"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2" fontId="33" fillId="24" borderId="10" xfId="0" applyNumberFormat="1" applyFont="1" applyFill="1" applyBorder="1" applyAlignment="1">
      <alignment/>
    </xf>
    <xf numFmtId="4" fontId="33" fillId="24" borderId="10" xfId="0" applyNumberFormat="1" applyFont="1" applyFill="1" applyBorder="1" applyAlignment="1">
      <alignment/>
    </xf>
    <xf numFmtId="4" fontId="7" fillId="24" borderId="0" xfId="0" applyNumberFormat="1" applyFont="1" applyFill="1" applyBorder="1" applyAlignment="1">
      <alignment vertical="top" textRotation="90" wrapText="1"/>
    </xf>
    <xf numFmtId="4" fontId="7" fillId="24" borderId="0" xfId="0" applyNumberFormat="1" applyFont="1" applyFill="1" applyBorder="1" applyAlignment="1">
      <alignment wrapText="1"/>
    </xf>
    <xf numFmtId="0" fontId="2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16" borderId="0" xfId="0" applyFont="1" applyFill="1" applyAlignment="1">
      <alignment/>
    </xf>
    <xf numFmtId="0" fontId="7" fillId="16" borderId="0" xfId="0" applyFont="1" applyFill="1" applyBorder="1" applyAlignment="1">
      <alignment/>
    </xf>
    <xf numFmtId="165" fontId="7" fillId="24" borderId="0" xfId="0" applyNumberFormat="1" applyFont="1" applyFill="1" applyBorder="1" applyAlignment="1">
      <alignment/>
    </xf>
    <xf numFmtId="0" fontId="7" fillId="24" borderId="10" xfId="0" applyFont="1" applyFill="1" applyBorder="1" applyAlignment="1">
      <alignment horizontal="center" vertical="center" textRotation="90" wrapText="1"/>
    </xf>
    <xf numFmtId="2" fontId="7" fillId="24" borderId="10" xfId="0" applyNumberFormat="1" applyFont="1" applyFill="1" applyBorder="1" applyAlignment="1">
      <alignment horizontal="center" vertical="center" textRotation="90" wrapText="1"/>
    </xf>
    <xf numFmtId="0" fontId="9" fillId="24" borderId="10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0" fontId="9" fillId="24" borderId="10" xfId="0" applyFont="1" applyFill="1" applyBorder="1" applyAlignment="1">
      <alignment vertical="top"/>
    </xf>
    <xf numFmtId="0" fontId="9" fillId="24" borderId="0" xfId="0" applyFont="1" applyFill="1" applyBorder="1" applyAlignment="1">
      <alignment/>
    </xf>
    <xf numFmtId="165" fontId="9" fillId="24" borderId="0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0" fontId="9" fillId="24" borderId="0" xfId="0" applyFont="1" applyFill="1" applyAlignment="1">
      <alignment/>
    </xf>
    <xf numFmtId="2" fontId="33" fillId="24" borderId="0" xfId="0" applyNumberFormat="1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30" fillId="24" borderId="0" xfId="0" applyFont="1" applyFill="1" applyAlignment="1">
      <alignment/>
    </xf>
    <xf numFmtId="2" fontId="30" fillId="24" borderId="0" xfId="0" applyNumberFormat="1" applyFont="1" applyFill="1" applyAlignment="1">
      <alignment/>
    </xf>
    <xf numFmtId="0" fontId="0" fillId="24" borderId="0" xfId="0" applyFill="1" applyBorder="1" applyAlignment="1">
      <alignment/>
    </xf>
    <xf numFmtId="0" fontId="7" fillId="24" borderId="15" xfId="0" applyFont="1" applyFill="1" applyBorder="1" applyAlignment="1">
      <alignment horizontal="center" vertical="center" textRotation="90" wrapText="1"/>
    </xf>
    <xf numFmtId="0" fontId="7" fillId="24" borderId="15" xfId="0" applyFont="1" applyFill="1" applyBorder="1" applyAlignment="1">
      <alignment vertical="top"/>
    </xf>
    <xf numFmtId="2" fontId="33" fillId="24" borderId="15" xfId="0" applyNumberFormat="1" applyFont="1" applyFill="1" applyBorder="1" applyAlignment="1">
      <alignment/>
    </xf>
    <xf numFmtId="0" fontId="9" fillId="24" borderId="15" xfId="0" applyFont="1" applyFill="1" applyBorder="1" applyAlignment="1">
      <alignment vertical="top"/>
    </xf>
    <xf numFmtId="4" fontId="3" fillId="24" borderId="10" xfId="0" applyNumberFormat="1" applyFont="1" applyFill="1" applyBorder="1" applyAlignment="1">
      <alignment/>
    </xf>
    <xf numFmtId="0" fontId="34" fillId="24" borderId="0" xfId="0" applyFont="1" applyFill="1" applyBorder="1" applyAlignment="1">
      <alignment/>
    </xf>
    <xf numFmtId="4" fontId="30" fillId="24" borderId="10" xfId="0" applyNumberFormat="1" applyFont="1" applyFill="1" applyBorder="1" applyAlignment="1">
      <alignment/>
    </xf>
    <xf numFmtId="4" fontId="4" fillId="24" borderId="10" xfId="0" applyNumberFormat="1" applyFont="1" applyFill="1" applyBorder="1" applyAlignment="1">
      <alignment/>
    </xf>
    <xf numFmtId="0" fontId="12" fillId="24" borderId="0" xfId="0" applyFont="1" applyFill="1" applyAlignment="1">
      <alignment/>
    </xf>
    <xf numFmtId="0" fontId="4" fillId="24" borderId="12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34" fillId="24" borderId="0" xfId="0" applyFont="1" applyFill="1" applyBorder="1" applyAlignment="1">
      <alignment/>
    </xf>
    <xf numFmtId="0" fontId="34" fillId="24" borderId="0" xfId="0" applyFont="1" applyFill="1" applyBorder="1" applyAlignment="1">
      <alignment horizontal="right"/>
    </xf>
    <xf numFmtId="0" fontId="31" fillId="24" borderId="0" xfId="0" applyFont="1" applyFill="1" applyBorder="1" applyAlignment="1">
      <alignment horizontal="right"/>
    </xf>
    <xf numFmtId="0" fontId="31" fillId="24" borderId="0" xfId="0" applyFont="1" applyFill="1" applyBorder="1" applyAlignment="1">
      <alignment/>
    </xf>
    <xf numFmtId="0" fontId="5" fillId="24" borderId="16" xfId="0" applyFont="1" applyFill="1" applyBorder="1" applyAlignment="1">
      <alignment vertical="top" textRotation="90" wrapText="1"/>
    </xf>
    <xf numFmtId="4" fontId="4" fillId="24" borderId="12" xfId="0" applyNumberFormat="1" applyFont="1" applyFill="1" applyBorder="1" applyAlignment="1">
      <alignment/>
    </xf>
    <xf numFmtId="0" fontId="5" fillId="24" borderId="10" xfId="0" applyFont="1" applyFill="1" applyBorder="1" applyAlignment="1">
      <alignment vertical="top" textRotation="90" wrapText="1"/>
    </xf>
    <xf numFmtId="0" fontId="5" fillId="24" borderId="13" xfId="0" applyFont="1" applyFill="1" applyBorder="1" applyAlignment="1">
      <alignment vertical="top" textRotation="90" wrapText="1"/>
    </xf>
    <xf numFmtId="4" fontId="0" fillId="24" borderId="10" xfId="0" applyNumberFormat="1" applyFill="1" applyBorder="1" applyAlignment="1">
      <alignment/>
    </xf>
    <xf numFmtId="0" fontId="9" fillId="24" borderId="0" xfId="0" applyFont="1" applyFill="1" applyBorder="1" applyAlignment="1">
      <alignment horizontal="center" wrapText="1"/>
    </xf>
    <xf numFmtId="0" fontId="7" fillId="24" borderId="0" xfId="0" applyFont="1" applyFill="1" applyBorder="1" applyAlignment="1">
      <alignment vertical="top" wrapText="1"/>
    </xf>
    <xf numFmtId="0" fontId="7" fillId="24" borderId="0" xfId="0" applyFont="1" applyFill="1" applyBorder="1" applyAlignment="1">
      <alignment vertical="top"/>
    </xf>
    <xf numFmtId="0" fontId="7" fillId="24" borderId="0" xfId="0" applyFont="1" applyFill="1" applyBorder="1" applyAlignment="1">
      <alignment horizontal="center" vertical="top" wrapText="1"/>
    </xf>
    <xf numFmtId="0" fontId="0" fillId="24" borderId="14" xfId="0" applyFill="1" applyBorder="1" applyAlignment="1">
      <alignment/>
    </xf>
    <xf numFmtId="4" fontId="7" fillId="24" borderId="0" xfId="0" applyNumberFormat="1" applyFont="1" applyFill="1" applyBorder="1" applyAlignment="1">
      <alignment/>
    </xf>
    <xf numFmtId="4" fontId="30" fillId="25" borderId="10" xfId="0" applyNumberFormat="1" applyFont="1" applyFill="1" applyBorder="1" applyAlignment="1">
      <alignment/>
    </xf>
    <xf numFmtId="4" fontId="35" fillId="25" borderId="10" xfId="0" applyNumberFormat="1" applyFont="1" applyFill="1" applyBorder="1" applyAlignment="1">
      <alignment/>
    </xf>
    <xf numFmtId="4" fontId="35" fillId="25" borderId="12" xfId="0" applyNumberFormat="1" applyFont="1" applyFill="1" applyBorder="1" applyAlignment="1">
      <alignment/>
    </xf>
    <xf numFmtId="4" fontId="35" fillId="7" borderId="10" xfId="0" applyNumberFormat="1" applyFont="1" applyFill="1" applyBorder="1" applyAlignment="1">
      <alignment/>
    </xf>
    <xf numFmtId="4" fontId="12" fillId="7" borderId="10" xfId="0" applyNumberFormat="1" applyFont="1" applyFill="1" applyBorder="1" applyAlignment="1">
      <alignment/>
    </xf>
    <xf numFmtId="0" fontId="1" fillId="24" borderId="0" xfId="0" applyFont="1" applyFill="1" applyBorder="1" applyAlignment="1">
      <alignment horizontal="left" wrapText="1"/>
    </xf>
    <xf numFmtId="0" fontId="11" fillId="24" borderId="0" xfId="0" applyFont="1" applyFill="1" applyAlignment="1">
      <alignment horizontal="center" vertical="top"/>
    </xf>
    <xf numFmtId="0" fontId="5" fillId="24" borderId="12" xfId="0" applyFont="1" applyFill="1" applyBorder="1" applyAlignment="1">
      <alignment vertical="top" textRotation="90" wrapText="1"/>
    </xf>
    <xf numFmtId="0" fontId="5" fillId="24" borderId="13" xfId="0" applyFont="1" applyFill="1" applyBorder="1" applyAlignment="1">
      <alignment vertical="top" textRotation="90" wrapText="1"/>
    </xf>
    <xf numFmtId="0" fontId="10" fillId="24" borderId="11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 vertical="top" wrapText="1"/>
    </xf>
    <xf numFmtId="49" fontId="10" fillId="24" borderId="15" xfId="0" applyNumberFormat="1" applyFont="1" applyFill="1" applyBorder="1" applyAlignment="1">
      <alignment horizontal="center" vertical="center" wrapText="1"/>
    </xf>
    <xf numFmtId="49" fontId="10" fillId="24" borderId="17" xfId="0" applyNumberFormat="1" applyFont="1" applyFill="1" applyBorder="1" applyAlignment="1">
      <alignment horizontal="center" vertical="center" wrapText="1"/>
    </xf>
    <xf numFmtId="49" fontId="10" fillId="24" borderId="14" xfId="0" applyNumberFormat="1" applyFont="1" applyFill="1" applyBorder="1" applyAlignment="1">
      <alignment horizontal="center" vertical="center" wrapText="1"/>
    </xf>
    <xf numFmtId="0" fontId="8" fillId="24" borderId="0" xfId="0" applyFont="1" applyFill="1" applyAlignment="1">
      <alignment horizontal="center" vertical="center"/>
    </xf>
    <xf numFmtId="0" fontId="9" fillId="24" borderId="0" xfId="0" applyFont="1" applyFill="1" applyBorder="1" applyAlignment="1">
      <alignment horizontal="center" wrapText="1"/>
    </xf>
    <xf numFmtId="0" fontId="32" fillId="24" borderId="12" xfId="0" applyFont="1" applyFill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 wrapText="1"/>
    </xf>
    <xf numFmtId="2" fontId="36" fillId="24" borderId="17" xfId="0" applyNumberFormat="1" applyFont="1" applyFill="1" applyBorder="1" applyAlignment="1">
      <alignment horizontal="center" vertical="center"/>
    </xf>
    <xf numFmtId="2" fontId="36" fillId="24" borderId="14" xfId="0" applyNumberFormat="1" applyFont="1" applyFill="1" applyBorder="1" applyAlignment="1">
      <alignment horizontal="center" vertical="center"/>
    </xf>
    <xf numFmtId="2" fontId="32" fillId="24" borderId="15" xfId="0" applyNumberFormat="1" applyFont="1" applyFill="1" applyBorder="1" applyAlignment="1">
      <alignment horizontal="center" vertical="center"/>
    </xf>
    <xf numFmtId="2" fontId="32" fillId="24" borderId="17" xfId="0" applyNumberFormat="1" applyFont="1" applyFill="1" applyBorder="1" applyAlignment="1">
      <alignment horizontal="center" vertical="center"/>
    </xf>
    <xf numFmtId="2" fontId="32" fillId="24" borderId="14" xfId="0" applyNumberFormat="1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/>
    </xf>
    <xf numFmtId="0" fontId="7" fillId="24" borderId="0" xfId="0" applyFont="1" applyFill="1" applyBorder="1" applyAlignment="1">
      <alignment vertical="top" wrapText="1"/>
    </xf>
    <xf numFmtId="0" fontId="7" fillId="24" borderId="0" xfId="0" applyFont="1" applyFill="1" applyBorder="1" applyAlignment="1">
      <alignment vertical="top"/>
    </xf>
    <xf numFmtId="0" fontId="9" fillId="24" borderId="0" xfId="0" applyFont="1" applyFill="1" applyBorder="1" applyAlignment="1">
      <alignment horizontal="center" vertical="top"/>
    </xf>
    <xf numFmtId="0" fontId="7" fillId="24" borderId="0" xfId="0" applyFont="1" applyFill="1" applyBorder="1" applyAlignment="1">
      <alignment horizontal="center" vertical="top" wrapText="1"/>
    </xf>
    <xf numFmtId="0" fontId="7" fillId="24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</sheetPr>
  <dimension ref="A4:BA60"/>
  <sheetViews>
    <sheetView tabSelected="1" workbookViewId="0" topLeftCell="A1">
      <selection activeCell="A44" sqref="A44"/>
    </sheetView>
  </sheetViews>
  <sheetFormatPr defaultColWidth="9.00390625" defaultRowHeight="12.75"/>
  <cols>
    <col min="1" max="1" width="19.125" style="3" customWidth="1"/>
    <col min="2" max="2" width="0.2421875" style="3" customWidth="1"/>
    <col min="3" max="3" width="15.625" style="3" hidden="1" customWidth="1"/>
    <col min="4" max="4" width="16.75390625" style="3" customWidth="1"/>
    <col min="5" max="5" width="17.375" style="3" customWidth="1"/>
    <col min="6" max="6" width="22.00390625" style="3" customWidth="1"/>
    <col min="7" max="7" width="27.875" style="3" hidden="1" customWidth="1"/>
    <col min="8" max="8" width="15.375" style="3" hidden="1" customWidth="1"/>
    <col min="9" max="9" width="13.25390625" style="3" hidden="1" customWidth="1"/>
    <col min="10" max="10" width="31.00390625" style="3" customWidth="1"/>
    <col min="11" max="11" width="17.25390625" style="3" customWidth="1"/>
    <col min="12" max="53" width="9.125" style="3" customWidth="1"/>
  </cols>
  <sheetData>
    <row r="2" ht="2.25" customHeight="1"/>
    <row r="3" ht="17.25" customHeight="1"/>
    <row r="4" spans="1:10" ht="30.75" customHeight="1">
      <c r="A4" s="105" t="s">
        <v>1</v>
      </c>
      <c r="B4" s="105"/>
      <c r="C4" s="105"/>
      <c r="D4" s="105"/>
      <c r="E4" s="105"/>
      <c r="F4" s="105"/>
      <c r="G4" s="105"/>
      <c r="H4" s="105"/>
      <c r="I4" s="105"/>
      <c r="J4" s="105"/>
    </row>
    <row r="5" spans="1:9" ht="30" customHeight="1">
      <c r="A5" s="108" t="s">
        <v>18</v>
      </c>
      <c r="B5" s="108"/>
      <c r="C5" s="108"/>
      <c r="D5" s="109"/>
      <c r="E5" s="109"/>
      <c r="F5" s="109"/>
      <c r="G5" s="109"/>
      <c r="H5" s="109"/>
      <c r="I5" s="109"/>
    </row>
    <row r="6" spans="1:10" ht="30" customHeight="1">
      <c r="A6" s="110" t="s">
        <v>4</v>
      </c>
      <c r="B6" s="106" t="s">
        <v>49</v>
      </c>
      <c r="C6" s="88"/>
      <c r="D6" s="111" t="s">
        <v>50</v>
      </c>
      <c r="E6" s="112"/>
      <c r="F6" s="112"/>
      <c r="G6" s="112"/>
      <c r="H6" s="112"/>
      <c r="I6" s="113"/>
      <c r="J6" s="97"/>
    </row>
    <row r="7" spans="1:10" ht="105" customHeight="1">
      <c r="A7" s="110"/>
      <c r="B7" s="107"/>
      <c r="C7" s="91"/>
      <c r="D7" s="6" t="s">
        <v>51</v>
      </c>
      <c r="E7" s="90" t="s">
        <v>6</v>
      </c>
      <c r="F7" s="90" t="s">
        <v>3</v>
      </c>
      <c r="G7" s="6"/>
      <c r="H7" s="6"/>
      <c r="I7" s="90" t="s">
        <v>2</v>
      </c>
      <c r="J7" s="90" t="s">
        <v>2</v>
      </c>
    </row>
    <row r="8" spans="1:10" ht="14.25">
      <c r="A8" s="68" t="s">
        <v>24</v>
      </c>
      <c r="B8" s="77">
        <f>D8*9+D8*3*1.06</f>
        <v>8728692.0084</v>
      </c>
      <c r="C8" s="77"/>
      <c r="D8" s="79">
        <f aca="true" t="shared" si="0" ref="D8:D33">E8+F8+J8</f>
        <v>716641.38</v>
      </c>
      <c r="E8" s="79">
        <v>465012.9</v>
      </c>
      <c r="F8" s="79">
        <v>63740.01</v>
      </c>
      <c r="G8" s="79">
        <f>196805+52460</f>
        <v>249265</v>
      </c>
      <c r="H8" s="79">
        <v>167097.42</v>
      </c>
      <c r="I8" s="79">
        <v>20791.05</v>
      </c>
      <c r="J8" s="92">
        <f>H8+I8</f>
        <v>187888.47</v>
      </c>
    </row>
    <row r="9" spans="1:10" ht="14.25">
      <c r="A9" s="68" t="s">
        <v>25</v>
      </c>
      <c r="B9" s="77">
        <f aca="true" t="shared" si="1" ref="B9:B35">D9*9+D9*3*1.06</f>
        <v>6529392.282</v>
      </c>
      <c r="C9" s="77"/>
      <c r="D9" s="79">
        <f t="shared" si="0"/>
        <v>536074.8999999999</v>
      </c>
      <c r="E9" s="79">
        <v>278624.41</v>
      </c>
      <c r="F9" s="79">
        <v>86442.67</v>
      </c>
      <c r="G9" s="79">
        <f>127207.5+57635</f>
        <v>184842.5</v>
      </c>
      <c r="H9" s="79">
        <v>165300.82</v>
      </c>
      <c r="I9" s="79">
        <v>5707</v>
      </c>
      <c r="J9" s="92">
        <f aca="true" t="shared" si="2" ref="J9:J33">H9+I9</f>
        <v>171007.82</v>
      </c>
    </row>
    <row r="10" spans="1:10" ht="14.25">
      <c r="A10" s="68" t="s">
        <v>26</v>
      </c>
      <c r="B10" s="77">
        <f t="shared" si="1"/>
        <v>8245030.663800001</v>
      </c>
      <c r="C10" s="77"/>
      <c r="D10" s="79">
        <f t="shared" si="0"/>
        <v>676931.91</v>
      </c>
      <c r="E10" s="79">
        <v>385412.02</v>
      </c>
      <c r="F10" s="79">
        <v>65530.68</v>
      </c>
      <c r="G10" s="79">
        <f>163943.5+152437</f>
        <v>316380.5</v>
      </c>
      <c r="H10" s="79">
        <v>213836.91</v>
      </c>
      <c r="I10" s="79">
        <v>12152.3</v>
      </c>
      <c r="J10" s="92">
        <f t="shared" si="2"/>
        <v>225989.21</v>
      </c>
    </row>
    <row r="11" spans="1:10" ht="14.25">
      <c r="A11" s="68" t="s">
        <v>27</v>
      </c>
      <c r="B11" s="77">
        <f t="shared" si="1"/>
        <v>8711228.8116</v>
      </c>
      <c r="C11" s="77"/>
      <c r="D11" s="79">
        <f t="shared" si="0"/>
        <v>715207.62</v>
      </c>
      <c r="E11" s="79">
        <v>447753.01</v>
      </c>
      <c r="F11" s="79">
        <v>78221.86</v>
      </c>
      <c r="G11" s="79">
        <f>184666+89485</f>
        <v>274151</v>
      </c>
      <c r="H11" s="79">
        <v>179798.65</v>
      </c>
      <c r="I11" s="79">
        <v>9434.1</v>
      </c>
      <c r="J11" s="92">
        <f t="shared" si="2"/>
        <v>189232.75</v>
      </c>
    </row>
    <row r="12" spans="1:10" ht="14.25">
      <c r="A12" s="68" t="s">
        <v>22</v>
      </c>
      <c r="B12" s="77">
        <f t="shared" si="1"/>
        <v>10037626.7922</v>
      </c>
      <c r="C12" s="77"/>
      <c r="D12" s="79">
        <f t="shared" si="0"/>
        <v>824107.2899999999</v>
      </c>
      <c r="E12" s="79">
        <v>466273.29</v>
      </c>
      <c r="F12" s="79">
        <v>95216.13</v>
      </c>
      <c r="G12" s="79">
        <f>214037+116999</f>
        <v>331036</v>
      </c>
      <c r="H12" s="79">
        <v>252082.17</v>
      </c>
      <c r="I12" s="79">
        <v>10535.7</v>
      </c>
      <c r="J12" s="92">
        <f t="shared" si="2"/>
        <v>262617.87</v>
      </c>
    </row>
    <row r="13" spans="1:10" ht="14.25">
      <c r="A13" s="68" t="s">
        <v>28</v>
      </c>
      <c r="B13" s="77">
        <f t="shared" si="1"/>
        <v>7763172.2028</v>
      </c>
      <c r="C13" s="77"/>
      <c r="D13" s="79">
        <f t="shared" si="0"/>
        <v>637370.46</v>
      </c>
      <c r="E13" s="79">
        <v>344181.89</v>
      </c>
      <c r="F13" s="79">
        <v>70377.45</v>
      </c>
      <c r="G13" s="79">
        <f>159460+99151</f>
        <v>258611</v>
      </c>
      <c r="H13" s="79">
        <v>218199.82</v>
      </c>
      <c r="I13" s="79">
        <v>4611.3</v>
      </c>
      <c r="J13" s="92">
        <f t="shared" si="2"/>
        <v>222811.12</v>
      </c>
    </row>
    <row r="14" spans="1:10" ht="14.25">
      <c r="A14" s="68" t="s">
        <v>29</v>
      </c>
      <c r="B14" s="77">
        <f t="shared" si="1"/>
        <v>7562534.107799999</v>
      </c>
      <c r="C14" s="77"/>
      <c r="D14" s="79">
        <f t="shared" si="0"/>
        <v>620897.71</v>
      </c>
      <c r="E14" s="79">
        <v>354674.89</v>
      </c>
      <c r="F14" s="79">
        <v>66566.49</v>
      </c>
      <c r="G14" s="79">
        <f>151016+97035.5</f>
        <v>248051.5</v>
      </c>
      <c r="H14" s="79">
        <v>195481.47</v>
      </c>
      <c r="I14" s="79">
        <v>4174.86</v>
      </c>
      <c r="J14" s="92">
        <f t="shared" si="2"/>
        <v>199656.33</v>
      </c>
    </row>
    <row r="15" spans="1:10" ht="14.25">
      <c r="A15" s="68" t="s">
        <v>30</v>
      </c>
      <c r="B15" s="77">
        <f t="shared" si="1"/>
        <v>8098924.6212</v>
      </c>
      <c r="C15" s="77"/>
      <c r="D15" s="79">
        <f t="shared" si="0"/>
        <v>664936.34</v>
      </c>
      <c r="E15" s="79">
        <v>362082.22</v>
      </c>
      <c r="F15" s="79">
        <v>119877.69</v>
      </c>
      <c r="G15" s="79">
        <f>157705.5+93873.5</f>
        <v>251579</v>
      </c>
      <c r="H15" s="79">
        <v>171858.23</v>
      </c>
      <c r="I15" s="79">
        <v>11118.2</v>
      </c>
      <c r="J15" s="92">
        <f t="shared" si="2"/>
        <v>182976.43000000002</v>
      </c>
    </row>
    <row r="16" spans="1:10" ht="14.25">
      <c r="A16" s="68" t="s">
        <v>23</v>
      </c>
      <c r="B16" s="77">
        <f t="shared" si="1"/>
        <v>8785403.6718</v>
      </c>
      <c r="C16" s="77"/>
      <c r="D16" s="79">
        <f t="shared" si="0"/>
        <v>721297.51</v>
      </c>
      <c r="E16" s="79">
        <v>443176.23</v>
      </c>
      <c r="F16" s="79">
        <v>91765.24</v>
      </c>
      <c r="G16" s="79">
        <f>79350+77902.5</f>
        <v>157252.5</v>
      </c>
      <c r="H16" s="79">
        <v>175191.64</v>
      </c>
      <c r="I16" s="79">
        <v>11164.4</v>
      </c>
      <c r="J16" s="92">
        <f t="shared" si="2"/>
        <v>186356.04</v>
      </c>
    </row>
    <row r="17" spans="1:10" ht="14.25" hidden="1">
      <c r="A17" s="68" t="s">
        <v>31</v>
      </c>
      <c r="B17" s="77">
        <f t="shared" si="1"/>
        <v>0</v>
      </c>
      <c r="C17" s="77"/>
      <c r="D17" s="79">
        <f t="shared" si="0"/>
        <v>0</v>
      </c>
      <c r="E17" s="79"/>
      <c r="F17" s="79"/>
      <c r="G17" s="79"/>
      <c r="H17" s="79"/>
      <c r="I17" s="79"/>
      <c r="J17" s="92">
        <f t="shared" si="2"/>
        <v>0</v>
      </c>
    </row>
    <row r="18" spans="1:10" ht="14.25">
      <c r="A18" s="68" t="s">
        <v>32</v>
      </c>
      <c r="B18" s="77">
        <f t="shared" si="1"/>
        <v>1713523.9338</v>
      </c>
      <c r="C18" s="77"/>
      <c r="D18" s="79">
        <f t="shared" si="0"/>
        <v>140683.41</v>
      </c>
      <c r="E18" s="79">
        <v>108947.55</v>
      </c>
      <c r="F18" s="79">
        <v>22181.91</v>
      </c>
      <c r="G18" s="79">
        <f>47117+22224.5</f>
        <v>69341.5</v>
      </c>
      <c r="H18" s="79">
        <v>9553.95</v>
      </c>
      <c r="I18" s="79"/>
      <c r="J18" s="92">
        <f t="shared" si="2"/>
        <v>9553.95</v>
      </c>
    </row>
    <row r="19" spans="1:10" s="81" customFormat="1" ht="15">
      <c r="A19" s="69" t="s">
        <v>7</v>
      </c>
      <c r="B19" s="80">
        <f t="shared" si="1"/>
        <v>76175529.09539999</v>
      </c>
      <c r="C19" s="80"/>
      <c r="D19" s="99">
        <f aca="true" t="shared" si="3" ref="D19:J19">SUM(D8:D18)</f>
        <v>6254148.529999999</v>
      </c>
      <c r="E19" s="100">
        <f t="shared" si="3"/>
        <v>3656138.4099999997</v>
      </c>
      <c r="F19" s="100">
        <f t="shared" si="3"/>
        <v>759920.13</v>
      </c>
      <c r="G19" s="100">
        <f t="shared" si="3"/>
        <v>2340510.5</v>
      </c>
      <c r="H19" s="100">
        <f t="shared" si="3"/>
        <v>1748401.0799999998</v>
      </c>
      <c r="I19" s="100">
        <f t="shared" si="3"/>
        <v>89688.90999999999</v>
      </c>
      <c r="J19" s="100">
        <f t="shared" si="3"/>
        <v>1838089.99</v>
      </c>
    </row>
    <row r="20" spans="1:10" ht="14.25">
      <c r="A20" s="68" t="s">
        <v>33</v>
      </c>
      <c r="B20" s="77">
        <f t="shared" si="1"/>
        <v>8731681.224000001</v>
      </c>
      <c r="C20" s="77"/>
      <c r="D20" s="79">
        <f t="shared" si="0"/>
        <v>716886.8</v>
      </c>
      <c r="E20" s="79">
        <f>327133.55+1537.89</f>
        <v>328671.44</v>
      </c>
      <c r="F20" s="79">
        <f>174792.02+692.05</f>
        <v>175484.06999999998</v>
      </c>
      <c r="G20" s="79">
        <f>184132+97116.5</f>
        <v>281248.5</v>
      </c>
      <c r="H20" s="79">
        <v>197575.39</v>
      </c>
      <c r="I20" s="79">
        <v>15155.9</v>
      </c>
      <c r="J20" s="92">
        <f t="shared" si="2"/>
        <v>212731.29</v>
      </c>
    </row>
    <row r="21" spans="1:10" ht="14.25">
      <c r="A21" s="68" t="s">
        <v>34</v>
      </c>
      <c r="B21" s="77">
        <f t="shared" si="1"/>
        <v>3784520.88</v>
      </c>
      <c r="C21" s="77"/>
      <c r="D21" s="79">
        <f t="shared" si="0"/>
        <v>310716</v>
      </c>
      <c r="E21" s="79">
        <v>139497.56</v>
      </c>
      <c r="F21" s="79">
        <v>81704.8</v>
      </c>
      <c r="G21" s="79">
        <f>79475.5+40488</f>
        <v>119963.5</v>
      </c>
      <c r="H21" s="79">
        <v>84888.68</v>
      </c>
      <c r="I21" s="79">
        <v>4624.96</v>
      </c>
      <c r="J21" s="92">
        <f t="shared" si="2"/>
        <v>89513.64</v>
      </c>
    </row>
    <row r="22" spans="1:10" ht="14.25">
      <c r="A22" s="68" t="s">
        <v>35</v>
      </c>
      <c r="B22" s="77">
        <f t="shared" si="1"/>
        <v>4653427.5858000005</v>
      </c>
      <c r="C22" s="77"/>
      <c r="D22" s="79">
        <f t="shared" si="0"/>
        <v>382054.81000000006</v>
      </c>
      <c r="E22" s="79">
        <v>187203.1</v>
      </c>
      <c r="F22" s="79">
        <v>90195.55</v>
      </c>
      <c r="G22" s="79">
        <f>96964.5+106396.5</f>
        <v>203361</v>
      </c>
      <c r="H22" s="79">
        <v>100432.11</v>
      </c>
      <c r="I22" s="79">
        <v>4224.05</v>
      </c>
      <c r="J22" s="92">
        <f t="shared" si="2"/>
        <v>104656.16</v>
      </c>
    </row>
    <row r="23" spans="1:10" ht="14.25">
      <c r="A23" s="68" t="s">
        <v>36</v>
      </c>
      <c r="B23" s="77">
        <f t="shared" si="1"/>
        <v>5876559.1416</v>
      </c>
      <c r="C23" s="77"/>
      <c r="D23" s="79">
        <f t="shared" si="0"/>
        <v>482476.12</v>
      </c>
      <c r="E23" s="79">
        <v>218158.78</v>
      </c>
      <c r="F23" s="79">
        <v>121989.99</v>
      </c>
      <c r="G23" s="79">
        <f>125386+106996</f>
        <v>232382</v>
      </c>
      <c r="H23" s="79">
        <v>136062.05</v>
      </c>
      <c r="I23" s="79">
        <v>6265.3</v>
      </c>
      <c r="J23" s="92">
        <f t="shared" si="2"/>
        <v>142327.34999999998</v>
      </c>
    </row>
    <row r="24" spans="1:10" ht="14.25">
      <c r="A24" s="68" t="s">
        <v>37</v>
      </c>
      <c r="B24" s="77">
        <f t="shared" si="1"/>
        <v>4308676.3398</v>
      </c>
      <c r="C24" s="77"/>
      <c r="D24" s="79">
        <f t="shared" si="0"/>
        <v>353750.11</v>
      </c>
      <c r="E24" s="79">
        <v>154938.75</v>
      </c>
      <c r="F24" s="79">
        <v>78574.72</v>
      </c>
      <c r="G24" s="79">
        <f>85233.5+53321.5</f>
        <v>138555</v>
      </c>
      <c r="H24" s="79">
        <v>119358.68</v>
      </c>
      <c r="I24" s="79">
        <v>877.96</v>
      </c>
      <c r="J24" s="92">
        <f t="shared" si="2"/>
        <v>120236.64</v>
      </c>
    </row>
    <row r="25" spans="1:10" ht="14.25">
      <c r="A25" s="68" t="s">
        <v>38</v>
      </c>
      <c r="B25" s="77">
        <f t="shared" si="1"/>
        <v>6598210.8654000005</v>
      </c>
      <c r="C25" s="77"/>
      <c r="D25" s="79">
        <f t="shared" si="0"/>
        <v>541725.03</v>
      </c>
      <c r="E25" s="79">
        <v>274568.89</v>
      </c>
      <c r="F25" s="79">
        <v>138903.08</v>
      </c>
      <c r="G25" s="79">
        <f>136128+100189</f>
        <v>236317</v>
      </c>
      <c r="H25" s="79">
        <v>121972.31</v>
      </c>
      <c r="I25" s="79">
        <v>6280.75</v>
      </c>
      <c r="J25" s="92">
        <f t="shared" si="2"/>
        <v>128253.06</v>
      </c>
    </row>
    <row r="26" spans="1:10" ht="14.25">
      <c r="A26" s="68" t="s">
        <v>39</v>
      </c>
      <c r="B26" s="77">
        <f t="shared" si="1"/>
        <v>3497239.5024</v>
      </c>
      <c r="C26" s="77"/>
      <c r="D26" s="79">
        <f t="shared" si="0"/>
        <v>287129.68</v>
      </c>
      <c r="E26" s="79">
        <v>134182.55</v>
      </c>
      <c r="F26" s="79">
        <v>68419.9</v>
      </c>
      <c r="G26" s="79">
        <f>72992+62763</f>
        <v>135755</v>
      </c>
      <c r="H26" s="79">
        <v>82644.43</v>
      </c>
      <c r="I26" s="79">
        <v>1882.8</v>
      </c>
      <c r="J26" s="92">
        <f t="shared" si="2"/>
        <v>84527.23</v>
      </c>
    </row>
    <row r="27" spans="1:10" ht="14.25">
      <c r="A27" s="68" t="s">
        <v>40</v>
      </c>
      <c r="B27" s="77">
        <f t="shared" si="1"/>
        <v>3912654.7236</v>
      </c>
      <c r="C27" s="77"/>
      <c r="D27" s="79">
        <f t="shared" si="0"/>
        <v>321236.02</v>
      </c>
      <c r="E27" s="79">
        <v>146476.66</v>
      </c>
      <c r="F27" s="79">
        <v>60174.93</v>
      </c>
      <c r="G27" s="79">
        <f>79363.5+62836</f>
        <v>142199.5</v>
      </c>
      <c r="H27" s="79">
        <v>114584.43</v>
      </c>
      <c r="I27" s="79">
        <v>0</v>
      </c>
      <c r="J27" s="92">
        <f t="shared" si="2"/>
        <v>114584.43</v>
      </c>
    </row>
    <row r="28" spans="1:10" ht="14.25">
      <c r="A28" s="68" t="s">
        <v>41</v>
      </c>
      <c r="B28" s="77">
        <f t="shared" si="1"/>
        <v>8199640.5540000005</v>
      </c>
      <c r="C28" s="77"/>
      <c r="D28" s="79">
        <f t="shared" si="0"/>
        <v>673205.3</v>
      </c>
      <c r="E28" s="79">
        <f>381991.56+1612.67</f>
        <v>383604.23</v>
      </c>
      <c r="F28" s="79">
        <f>171401.46+725.7</f>
        <v>172127.16</v>
      </c>
      <c r="G28" s="79">
        <f>170540+60501</f>
        <v>231041</v>
      </c>
      <c r="H28" s="79">
        <v>112913.83</v>
      </c>
      <c r="I28" s="79">
        <v>4560.08</v>
      </c>
      <c r="J28" s="92">
        <f t="shared" si="2"/>
        <v>117473.91</v>
      </c>
    </row>
    <row r="29" spans="1:10" ht="14.25">
      <c r="A29" s="68" t="s">
        <v>42</v>
      </c>
      <c r="B29" s="77">
        <f t="shared" si="1"/>
        <v>6085853.5626</v>
      </c>
      <c r="C29" s="77"/>
      <c r="D29" s="79">
        <f t="shared" si="0"/>
        <v>499659.57</v>
      </c>
      <c r="E29" s="79">
        <v>237912.69</v>
      </c>
      <c r="F29" s="79">
        <v>136254.76</v>
      </c>
      <c r="G29" s="79">
        <f>125726+164072.5</f>
        <v>289798.5</v>
      </c>
      <c r="H29" s="79">
        <v>124040.72</v>
      </c>
      <c r="I29" s="79">
        <v>1451.4</v>
      </c>
      <c r="J29" s="92">
        <f t="shared" si="2"/>
        <v>125492.12</v>
      </c>
    </row>
    <row r="30" spans="1:10" ht="14.25">
      <c r="A30" s="68" t="s">
        <v>43</v>
      </c>
      <c r="B30" s="77">
        <f t="shared" si="1"/>
        <v>3806244.7626</v>
      </c>
      <c r="C30" s="77"/>
      <c r="D30" s="79">
        <f t="shared" si="0"/>
        <v>312499.57</v>
      </c>
      <c r="E30" s="79">
        <v>129026.41</v>
      </c>
      <c r="F30" s="79">
        <v>62993.05</v>
      </c>
      <c r="G30" s="79">
        <f>79350+77902.5</f>
        <v>157252.5</v>
      </c>
      <c r="H30" s="79">
        <v>120134.46</v>
      </c>
      <c r="I30" s="79">
        <v>345.65</v>
      </c>
      <c r="J30" s="92">
        <f t="shared" si="2"/>
        <v>120480.11</v>
      </c>
    </row>
    <row r="31" spans="1:10" ht="14.25">
      <c r="A31" s="68" t="s">
        <v>44</v>
      </c>
      <c r="B31" s="77">
        <f t="shared" si="1"/>
        <v>3303959.3454000005</v>
      </c>
      <c r="C31" s="77"/>
      <c r="D31" s="79">
        <f t="shared" si="0"/>
        <v>271261.03</v>
      </c>
      <c r="E31" s="79">
        <v>126713.59</v>
      </c>
      <c r="F31" s="79">
        <v>54132.75</v>
      </c>
      <c r="G31" s="79">
        <f>66887+56813</f>
        <v>123700</v>
      </c>
      <c r="H31" s="79">
        <v>89377.74</v>
      </c>
      <c r="I31" s="79">
        <v>1036.95</v>
      </c>
      <c r="J31" s="92">
        <f t="shared" si="2"/>
        <v>90414.69</v>
      </c>
    </row>
    <row r="32" spans="1:10" ht="14.25">
      <c r="A32" s="68" t="s">
        <v>45</v>
      </c>
      <c r="B32" s="77">
        <f t="shared" si="1"/>
        <v>2992805.4113999996</v>
      </c>
      <c r="C32" s="77"/>
      <c r="D32" s="79">
        <f t="shared" si="0"/>
        <v>245714.72999999998</v>
      </c>
      <c r="E32" s="79">
        <v>122687.83</v>
      </c>
      <c r="F32" s="79">
        <v>49326.39</v>
      </c>
      <c r="G32" s="79">
        <f>63470.5+36006</f>
        <v>99476.5</v>
      </c>
      <c r="H32" s="79">
        <v>73700.51</v>
      </c>
      <c r="I32" s="79">
        <v>0</v>
      </c>
      <c r="J32" s="92">
        <f t="shared" si="2"/>
        <v>73700.51</v>
      </c>
    </row>
    <row r="33" spans="1:10" ht="14.25">
      <c r="A33" s="68" t="s">
        <v>46</v>
      </c>
      <c r="B33" s="77">
        <f t="shared" si="1"/>
        <v>2653249.0571999997</v>
      </c>
      <c r="C33" s="77"/>
      <c r="D33" s="79">
        <f t="shared" si="0"/>
        <v>217836.53999999998</v>
      </c>
      <c r="E33" s="79">
        <v>110828.87</v>
      </c>
      <c r="F33" s="79">
        <v>42018.4</v>
      </c>
      <c r="G33" s="79">
        <f>57862+37516</f>
        <v>95378</v>
      </c>
      <c r="H33" s="79">
        <v>64989.27</v>
      </c>
      <c r="I33" s="79">
        <v>0</v>
      </c>
      <c r="J33" s="92">
        <f t="shared" si="2"/>
        <v>64989.27</v>
      </c>
    </row>
    <row r="34" spans="1:10" s="83" customFormat="1" ht="15">
      <c r="A34" s="82" t="s">
        <v>8</v>
      </c>
      <c r="B34" s="80">
        <f t="shared" si="1"/>
        <v>68404722.95580003</v>
      </c>
      <c r="C34" s="89"/>
      <c r="D34" s="101">
        <f aca="true" t="shared" si="4" ref="D34:J34">SUM(D20:D33)</f>
        <v>5616151.310000001</v>
      </c>
      <c r="E34" s="101">
        <f t="shared" si="4"/>
        <v>2694471.35</v>
      </c>
      <c r="F34" s="101">
        <f t="shared" si="4"/>
        <v>1332299.5499999998</v>
      </c>
      <c r="G34" s="101">
        <f t="shared" si="4"/>
        <v>2486428</v>
      </c>
      <c r="H34" s="101">
        <f t="shared" si="4"/>
        <v>1542674.6099999999</v>
      </c>
      <c r="I34" s="101">
        <f t="shared" si="4"/>
        <v>46705.8</v>
      </c>
      <c r="J34" s="101">
        <f t="shared" si="4"/>
        <v>1589380.4099999997</v>
      </c>
    </row>
    <row r="35" spans="1:10" s="2" customFormat="1" ht="15">
      <c r="A35" s="69" t="s">
        <v>5</v>
      </c>
      <c r="B35" s="77">
        <f t="shared" si="1"/>
        <v>144580252.0512</v>
      </c>
      <c r="C35" s="77"/>
      <c r="D35" s="103">
        <f>D19+D34</f>
        <v>11870299.84</v>
      </c>
      <c r="E35" s="103">
        <f>E19+E34</f>
        <v>6350609.76</v>
      </c>
      <c r="F35" s="103">
        <f>F19+F34</f>
        <v>2092219.6799999997</v>
      </c>
      <c r="G35" s="102">
        <f>SUM(G8:G33)</f>
        <v>7167449</v>
      </c>
      <c r="H35" s="102">
        <f>SUM(H8:H33)</f>
        <v>5039476.769999999</v>
      </c>
      <c r="I35" s="102">
        <f>SUM(I8:I34)</f>
        <v>272789.4199999999</v>
      </c>
      <c r="J35" s="103">
        <f>J19+J34</f>
        <v>3427470.3999999994</v>
      </c>
    </row>
    <row r="36" spans="1:9" s="2" customFormat="1" ht="14.25">
      <c r="A36" s="70"/>
      <c r="B36" s="70"/>
      <c r="C36" s="70"/>
      <c r="D36" s="71"/>
      <c r="E36" s="71"/>
      <c r="F36" s="71"/>
      <c r="G36" s="71"/>
      <c r="H36" s="71"/>
      <c r="I36" s="71"/>
    </row>
    <row r="37" spans="1:9" s="2" customFormat="1" ht="14.25">
      <c r="A37" s="70"/>
      <c r="B37" s="70"/>
      <c r="C37" s="70"/>
      <c r="D37" s="71"/>
      <c r="E37" s="71"/>
      <c r="F37" s="71"/>
      <c r="G37" s="71"/>
      <c r="H37" s="71"/>
      <c r="I37" s="71"/>
    </row>
    <row r="38" spans="1:33" s="19" customFormat="1" ht="14.25">
      <c r="A38" s="87" t="s">
        <v>48</v>
      </c>
      <c r="B38" s="87"/>
      <c r="C38" s="87"/>
      <c r="D38" s="26"/>
      <c r="E38" s="16"/>
      <c r="F38" s="26" t="s">
        <v>47</v>
      </c>
      <c r="G38" s="26"/>
      <c r="H38" s="26"/>
      <c r="I38" s="86" t="s">
        <v>47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1:25" s="19" customFormat="1" ht="14.25">
      <c r="A39" s="87" t="s">
        <v>11</v>
      </c>
      <c r="B39" s="87"/>
      <c r="C39" s="87"/>
      <c r="D39" s="87"/>
      <c r="E39" s="16"/>
      <c r="F39" s="26"/>
      <c r="G39" s="26"/>
      <c r="H39" s="26"/>
      <c r="I39" s="87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spans="1:9" s="2" customFormat="1" ht="15">
      <c r="A40" s="78"/>
      <c r="B40" s="78"/>
      <c r="C40" s="78"/>
      <c r="D40" s="78"/>
      <c r="E40" s="78"/>
      <c r="F40" s="78"/>
      <c r="G40" s="78"/>
      <c r="H40" s="78"/>
      <c r="I40" s="78"/>
    </row>
    <row r="41" spans="1:9" s="2" customFormat="1" ht="15">
      <c r="A41" s="84" t="s">
        <v>55</v>
      </c>
      <c r="B41" s="84"/>
      <c r="C41" s="84"/>
      <c r="D41" s="84"/>
      <c r="E41" s="84"/>
      <c r="F41" s="78" t="s">
        <v>56</v>
      </c>
      <c r="G41" s="78"/>
      <c r="H41" s="78"/>
      <c r="I41" s="85"/>
    </row>
    <row r="42" spans="1:9" ht="14.25">
      <c r="A42" s="4"/>
      <c r="B42" s="4"/>
      <c r="C42" s="4"/>
      <c r="D42" s="4"/>
      <c r="E42" s="4"/>
      <c r="F42" s="4"/>
      <c r="G42" s="4"/>
      <c r="H42" s="4"/>
      <c r="I42" s="4"/>
    </row>
    <row r="43" spans="1:9" ht="14.25">
      <c r="A43" s="4" t="s">
        <v>57</v>
      </c>
      <c r="B43" s="4"/>
      <c r="C43" s="4"/>
      <c r="D43" s="4"/>
      <c r="E43" s="4"/>
      <c r="F43" s="4"/>
      <c r="G43" s="4"/>
      <c r="H43" s="4"/>
      <c r="I43" s="4"/>
    </row>
    <row r="44" spans="1:9" s="2" customFormat="1" ht="18" customHeight="1">
      <c r="A44" s="4"/>
      <c r="B44" s="4"/>
      <c r="C44" s="4"/>
      <c r="D44" s="5"/>
      <c r="E44" s="5"/>
      <c r="F44" s="5"/>
      <c r="G44" s="5"/>
      <c r="H44" s="5"/>
      <c r="I44" s="5"/>
    </row>
    <row r="45" spans="1:9" s="2" customFormat="1" ht="15">
      <c r="A45" s="72"/>
      <c r="B45" s="72"/>
      <c r="C45" s="72"/>
      <c r="D45" s="104"/>
      <c r="E45" s="104"/>
      <c r="F45" s="104"/>
      <c r="G45" s="104"/>
      <c r="H45" s="104"/>
      <c r="I45" s="104"/>
    </row>
    <row r="46" spans="1:9" s="2" customFormat="1" ht="15">
      <c r="A46" s="72"/>
      <c r="B46" s="72"/>
      <c r="C46" s="72"/>
      <c r="D46" s="104"/>
      <c r="E46" s="104"/>
      <c r="F46" s="104"/>
      <c r="G46" s="104"/>
      <c r="H46" s="104"/>
      <c r="I46" s="104"/>
    </row>
    <row r="47" spans="1:9" s="2" customFormat="1" ht="15">
      <c r="A47" s="72"/>
      <c r="B47" s="72"/>
      <c r="C47" s="72"/>
      <c r="D47" s="104"/>
      <c r="E47" s="104"/>
      <c r="F47" s="104"/>
      <c r="G47" s="104"/>
      <c r="H47" s="104"/>
      <c r="I47" s="104"/>
    </row>
    <row r="48" spans="1:9" s="2" customFormat="1" ht="12.75">
      <c r="A48" s="72"/>
      <c r="B48" s="72"/>
      <c r="C48" s="72"/>
      <c r="D48" s="52"/>
      <c r="E48" s="52"/>
      <c r="F48" s="52"/>
      <c r="G48" s="52"/>
      <c r="H48" s="52"/>
      <c r="I48" s="52"/>
    </row>
    <row r="49" spans="1:9" s="2" customFormat="1" ht="15">
      <c r="A49" s="72"/>
      <c r="B49" s="72"/>
      <c r="C49" s="72"/>
      <c r="D49" s="53"/>
      <c r="E49" s="53"/>
      <c r="F49" s="53"/>
      <c r="G49" s="53"/>
      <c r="H49" s="53"/>
      <c r="I49" s="53"/>
    </row>
    <row r="50" spans="1:9" s="2" customFormat="1" ht="12.75">
      <c r="A50" s="72"/>
      <c r="B50" s="72"/>
      <c r="C50" s="72"/>
      <c r="D50" s="52"/>
      <c r="E50" s="52"/>
      <c r="F50" s="52"/>
      <c r="G50" s="52"/>
      <c r="H50" s="52"/>
      <c r="I50" s="52"/>
    </row>
    <row r="51" spans="1:3" s="2" customFormat="1" ht="12.75">
      <c r="A51" s="72"/>
      <c r="B51" s="72"/>
      <c r="C51" s="72"/>
    </row>
    <row r="52" spans="1:3" s="2" customFormat="1" ht="12.75">
      <c r="A52" s="72"/>
      <c r="B52" s="72"/>
      <c r="C52" s="72"/>
    </row>
    <row r="53" spans="1:3" s="2" customFormat="1" ht="12.75">
      <c r="A53" s="72"/>
      <c r="B53" s="72"/>
      <c r="C53" s="72"/>
    </row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pans="1:53" s="1" customFormat="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</row>
  </sheetData>
  <sheetProtection/>
  <mergeCells count="8">
    <mergeCell ref="D47:I47"/>
    <mergeCell ref="A5:I5"/>
    <mergeCell ref="A6:A7"/>
    <mergeCell ref="D6:I6"/>
    <mergeCell ref="D45:I45"/>
    <mergeCell ref="A4:J4"/>
    <mergeCell ref="D46:I46"/>
    <mergeCell ref="B6:B7"/>
  </mergeCells>
  <printOptions/>
  <pageMargins left="0.11811023622047245" right="0.11811023622047245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A144"/>
  <sheetViews>
    <sheetView zoomScalePageLayoutView="0" workbookViewId="0" topLeftCell="A22">
      <selection activeCell="V39" sqref="V39"/>
    </sheetView>
  </sheetViews>
  <sheetFormatPr defaultColWidth="8.875" defaultRowHeight="12.75"/>
  <cols>
    <col min="1" max="1" width="18.625" style="15" customWidth="1"/>
    <col min="2" max="2" width="17.625" style="9" customWidth="1"/>
    <col min="3" max="3" width="15.75390625" style="9" customWidth="1"/>
    <col min="4" max="4" width="23.125" style="31" customWidth="1"/>
    <col min="5" max="5" width="9.75390625" style="9" hidden="1" customWidth="1"/>
    <col min="6" max="6" width="10.125" style="9" hidden="1" customWidth="1"/>
    <col min="7" max="7" width="12.625" style="31" hidden="1" customWidth="1"/>
    <col min="8" max="8" width="9.25390625" style="9" hidden="1" customWidth="1"/>
    <col min="9" max="9" width="10.375" style="9" hidden="1" customWidth="1"/>
    <col min="10" max="10" width="12.625" style="31" hidden="1" customWidth="1"/>
    <col min="11" max="11" width="9.00390625" style="9" hidden="1" customWidth="1"/>
    <col min="12" max="12" width="9.00390625" style="43" hidden="1" customWidth="1"/>
    <col min="13" max="13" width="10.375" style="9" hidden="1" customWidth="1"/>
    <col min="14" max="15" width="9.75390625" style="9" hidden="1" customWidth="1"/>
    <col min="16" max="16" width="11.375" style="9" hidden="1" customWidth="1"/>
    <col min="17" max="17" width="8.875" style="9" hidden="1" customWidth="1"/>
    <col min="18" max="18" width="9.125" style="9" hidden="1" customWidth="1"/>
    <col min="19" max="19" width="10.875" style="9" hidden="1" customWidth="1"/>
    <col min="20" max="20" width="16.00390625" style="16" customWidth="1"/>
    <col min="21" max="21" width="13.25390625" style="16" customWidth="1"/>
    <col min="22" max="22" width="10.875" style="9" customWidth="1"/>
    <col min="23" max="23" width="15.00390625" style="55" customWidth="1"/>
    <col min="24" max="24" width="9.125" style="46" customWidth="1"/>
    <col min="25" max="25" width="13.25390625" style="9" customWidth="1"/>
    <col min="26" max="34" width="9.125" style="9" customWidth="1"/>
    <col min="35" max="45" width="9.125" style="8" customWidth="1"/>
    <col min="46" max="16384" width="8.875" style="7" customWidth="1"/>
  </cols>
  <sheetData>
    <row r="1" spans="1:45" s="15" customFormat="1" ht="27.75" customHeight="1">
      <c r="A1" s="114" t="s">
        <v>17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9"/>
      <c r="O1" s="9"/>
      <c r="P1" s="9"/>
      <c r="Q1" s="9"/>
      <c r="R1" s="9"/>
      <c r="S1" s="9"/>
      <c r="T1" s="16"/>
      <c r="U1" s="16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</row>
    <row r="2" spans="1:45" s="15" customFormat="1" ht="30" customHeight="1">
      <c r="A2" s="115" t="s">
        <v>19</v>
      </c>
      <c r="B2" s="115"/>
      <c r="C2" s="115"/>
      <c r="D2" s="115"/>
      <c r="E2" s="115"/>
      <c r="F2" s="115"/>
      <c r="G2" s="115"/>
      <c r="H2" s="115"/>
      <c r="I2" s="115"/>
      <c r="J2" s="115"/>
      <c r="K2" s="93"/>
      <c r="L2" s="40"/>
      <c r="M2" s="93"/>
      <c r="N2" s="44"/>
      <c r="O2" s="9"/>
      <c r="P2" s="9"/>
      <c r="Q2" s="9"/>
      <c r="R2" s="9"/>
      <c r="S2" s="9"/>
      <c r="T2" s="16"/>
      <c r="U2" s="16"/>
      <c r="V2" s="16"/>
      <c r="W2" s="16"/>
      <c r="X2" s="16"/>
      <c r="Y2" s="16"/>
      <c r="Z2" s="16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</row>
    <row r="3" spans="2:45" s="15" customFormat="1" ht="8.25" customHeight="1">
      <c r="B3" s="10"/>
      <c r="C3" s="9"/>
      <c r="D3" s="28"/>
      <c r="E3" s="10"/>
      <c r="F3" s="10"/>
      <c r="G3" s="28"/>
      <c r="H3" s="10"/>
      <c r="I3" s="10"/>
      <c r="J3" s="28"/>
      <c r="K3" s="10"/>
      <c r="L3" s="41"/>
      <c r="M3" s="10"/>
      <c r="N3" s="44"/>
      <c r="O3" s="9"/>
      <c r="P3" s="9"/>
      <c r="Q3" s="9"/>
      <c r="R3" s="9"/>
      <c r="S3" s="9"/>
      <c r="T3" s="16"/>
      <c r="U3" s="16"/>
      <c r="V3" s="16"/>
      <c r="W3" s="16"/>
      <c r="X3" s="16"/>
      <c r="Y3" s="16"/>
      <c r="Z3" s="16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</row>
    <row r="4" spans="1:45" s="15" customFormat="1" ht="12" customHeight="1">
      <c r="A4" s="116" t="s">
        <v>13</v>
      </c>
      <c r="B4" s="118" t="s">
        <v>52</v>
      </c>
      <c r="C4" s="118"/>
      <c r="D4" s="119"/>
      <c r="E4" s="120" t="s">
        <v>20</v>
      </c>
      <c r="F4" s="121"/>
      <c r="G4" s="122"/>
      <c r="H4" s="120" t="s">
        <v>20</v>
      </c>
      <c r="I4" s="121"/>
      <c r="J4" s="122"/>
      <c r="K4" s="120" t="s">
        <v>20</v>
      </c>
      <c r="L4" s="121"/>
      <c r="M4" s="122"/>
      <c r="N4" s="120" t="s">
        <v>20</v>
      </c>
      <c r="O4" s="121"/>
      <c r="P4" s="122"/>
      <c r="Q4" s="120" t="s">
        <v>20</v>
      </c>
      <c r="R4" s="121"/>
      <c r="S4" s="122"/>
      <c r="T4" s="16"/>
      <c r="U4" s="16"/>
      <c r="V4" s="16"/>
      <c r="W4" s="16"/>
      <c r="X4" s="16"/>
      <c r="Y4" s="16"/>
      <c r="Z4" s="16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</row>
    <row r="5" spans="1:53" s="15" customFormat="1" ht="175.5" customHeight="1">
      <c r="A5" s="117"/>
      <c r="B5" s="34" t="s">
        <v>53</v>
      </c>
      <c r="C5" s="33" t="s">
        <v>21</v>
      </c>
      <c r="D5" s="32" t="s">
        <v>16</v>
      </c>
      <c r="E5" s="33" t="s">
        <v>14</v>
      </c>
      <c r="F5" s="34" t="s">
        <v>15</v>
      </c>
      <c r="G5" s="32" t="s">
        <v>16</v>
      </c>
      <c r="H5" s="33" t="s">
        <v>14</v>
      </c>
      <c r="I5" s="34" t="s">
        <v>15</v>
      </c>
      <c r="J5" s="32" t="s">
        <v>16</v>
      </c>
      <c r="K5" s="11" t="s">
        <v>0</v>
      </c>
      <c r="L5" s="42" t="str">
        <f>I5</f>
        <v>количество ставок
 учителей</v>
      </c>
      <c r="M5" s="11" t="str">
        <f>J5</f>
        <v>средний размер заработной
 платы (без начислений)</v>
      </c>
      <c r="N5" s="11" t="s">
        <v>0</v>
      </c>
      <c r="O5" s="42" t="str">
        <f>L5</f>
        <v>количество ставок
 учителей</v>
      </c>
      <c r="P5" s="11" t="str">
        <f>M5</f>
        <v>средний размер заработной
 платы (без начислений)</v>
      </c>
      <c r="Q5" s="58" t="s">
        <v>0</v>
      </c>
      <c r="R5" s="59" t="str">
        <f>O5</f>
        <v>количество ставок
 учителей</v>
      </c>
      <c r="S5" s="73" t="str">
        <f>P5</f>
        <v>средний размер заработной
 платы (без начислений)</v>
      </c>
      <c r="T5" s="16"/>
      <c r="U5" s="16"/>
      <c r="V5" s="16"/>
      <c r="W5" s="16"/>
      <c r="X5" s="16"/>
      <c r="Y5" s="94"/>
      <c r="Z5" s="94"/>
      <c r="AA5" s="94"/>
      <c r="AB5" s="94"/>
      <c r="AC5" s="94"/>
      <c r="AD5" s="94"/>
      <c r="AE5" s="94"/>
      <c r="AF5" s="94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94"/>
      <c r="AT5" s="94"/>
      <c r="AU5" s="94"/>
      <c r="AV5" s="94"/>
      <c r="AW5" s="94"/>
      <c r="AX5" s="94"/>
      <c r="AY5" s="94"/>
      <c r="AZ5" s="94"/>
      <c r="BA5" s="94"/>
    </row>
    <row r="6" spans="1:53" s="15" customFormat="1" ht="14.25">
      <c r="A6" s="12" t="s">
        <v>24</v>
      </c>
      <c r="B6" s="13">
        <v>37</v>
      </c>
      <c r="C6" s="35">
        <v>65.67</v>
      </c>
      <c r="D6" s="24">
        <v>19951</v>
      </c>
      <c r="E6" s="13">
        <v>42</v>
      </c>
      <c r="F6" s="13">
        <f>C6</f>
        <v>65.67</v>
      </c>
      <c r="G6" s="24">
        <f>D6*106.5%</f>
        <v>21247.815</v>
      </c>
      <c r="H6" s="13">
        <v>40</v>
      </c>
      <c r="I6" s="13">
        <v>61.83</v>
      </c>
      <c r="J6" s="24">
        <v>13379.34</v>
      </c>
      <c r="K6" s="13">
        <v>40</v>
      </c>
      <c r="L6" s="35">
        <v>61.833</v>
      </c>
      <c r="M6" s="14">
        <v>13847.82</v>
      </c>
      <c r="N6" s="13">
        <v>41</v>
      </c>
      <c r="O6" s="35">
        <v>61.833</v>
      </c>
      <c r="P6" s="14">
        <v>13510.06</v>
      </c>
      <c r="Q6" s="13">
        <v>41</v>
      </c>
      <c r="R6" s="35">
        <v>61.833</v>
      </c>
      <c r="S6" s="74">
        <v>21573.1</v>
      </c>
      <c r="T6" s="19"/>
      <c r="U6" s="19"/>
      <c r="V6" s="19"/>
      <c r="W6" s="19"/>
      <c r="X6" s="19"/>
      <c r="Y6" s="19"/>
      <c r="Z6" s="57"/>
      <c r="AA6" s="16"/>
      <c r="AB6" s="16"/>
      <c r="AC6" s="16"/>
      <c r="AD6" s="16"/>
      <c r="AE6" s="16"/>
      <c r="AF6" s="16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16"/>
      <c r="AT6" s="16"/>
      <c r="AU6" s="16"/>
      <c r="AV6" s="16"/>
      <c r="AW6" s="16"/>
      <c r="AX6" s="16"/>
      <c r="AY6" s="16"/>
      <c r="AZ6" s="16"/>
      <c r="BA6" s="16"/>
    </row>
    <row r="7" spans="1:53" s="15" customFormat="1" ht="14.25">
      <c r="A7" s="54" t="s">
        <v>25</v>
      </c>
      <c r="B7" s="13">
        <v>20.45</v>
      </c>
      <c r="C7" s="35">
        <v>40.78</v>
      </c>
      <c r="D7" s="24">
        <v>23319</v>
      </c>
      <c r="E7" s="13">
        <v>19</v>
      </c>
      <c r="F7" s="13">
        <f aca="true" t="shared" si="0" ref="F7:F31">C7</f>
        <v>40.78</v>
      </c>
      <c r="G7" s="24">
        <f aca="true" t="shared" si="1" ref="G7:G33">D7*106.5%</f>
        <v>24834.734999999997</v>
      </c>
      <c r="H7" s="13">
        <v>22</v>
      </c>
      <c r="I7" s="13">
        <v>41.56</v>
      </c>
      <c r="J7" s="24">
        <v>16763.98</v>
      </c>
      <c r="K7" s="13">
        <v>22</v>
      </c>
      <c r="L7" s="35">
        <v>41.055</v>
      </c>
      <c r="M7" s="14">
        <v>17948.53</v>
      </c>
      <c r="N7" s="13">
        <v>22</v>
      </c>
      <c r="O7" s="35">
        <v>41.055</v>
      </c>
      <c r="P7" s="14">
        <v>17948.53</v>
      </c>
      <c r="Q7" s="13">
        <v>22</v>
      </c>
      <c r="R7" s="35">
        <v>41.055</v>
      </c>
      <c r="S7" s="74">
        <v>23156.1</v>
      </c>
      <c r="T7" s="19"/>
      <c r="U7" s="16"/>
      <c r="V7" s="19"/>
      <c r="W7" s="16"/>
      <c r="X7" s="19"/>
      <c r="Y7" s="16"/>
      <c r="Z7" s="57"/>
      <c r="AA7" s="16"/>
      <c r="AB7" s="16"/>
      <c r="AC7" s="16"/>
      <c r="AD7" s="16"/>
      <c r="AE7" s="16"/>
      <c r="AF7" s="16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16"/>
      <c r="AT7" s="16"/>
      <c r="AU7" s="16"/>
      <c r="AV7" s="16"/>
      <c r="AW7" s="16"/>
      <c r="AX7" s="16"/>
      <c r="AY7" s="16"/>
      <c r="AZ7" s="16"/>
      <c r="BA7" s="16"/>
    </row>
    <row r="8" spans="1:53" s="15" customFormat="1" ht="14.25">
      <c r="A8" s="54" t="s">
        <v>26</v>
      </c>
      <c r="B8" s="13">
        <v>35.09</v>
      </c>
      <c r="C8" s="35">
        <v>55.74</v>
      </c>
      <c r="D8" s="24">
        <v>19022</v>
      </c>
      <c r="E8" s="13">
        <v>31</v>
      </c>
      <c r="F8" s="13">
        <f t="shared" si="0"/>
        <v>55.74</v>
      </c>
      <c r="G8" s="24">
        <f t="shared" si="1"/>
        <v>20258.43</v>
      </c>
      <c r="H8" s="13">
        <v>34</v>
      </c>
      <c r="I8" s="13">
        <v>52.37</v>
      </c>
      <c r="J8" s="24">
        <v>12761.46</v>
      </c>
      <c r="K8" s="13">
        <v>36</v>
      </c>
      <c r="L8" s="35">
        <v>52.367</v>
      </c>
      <c r="M8" s="14">
        <v>14922.93</v>
      </c>
      <c r="N8" s="13">
        <v>36</v>
      </c>
      <c r="O8" s="35">
        <v>52.367</v>
      </c>
      <c r="P8" s="14">
        <v>14922.93</v>
      </c>
      <c r="Q8" s="13">
        <v>34</v>
      </c>
      <c r="R8" s="35">
        <v>52.367</v>
      </c>
      <c r="S8" s="74">
        <v>21590.6</v>
      </c>
      <c r="T8" s="19"/>
      <c r="U8" s="16"/>
      <c r="V8" s="19"/>
      <c r="W8" s="16"/>
      <c r="X8" s="19"/>
      <c r="Y8" s="16"/>
      <c r="Z8" s="57"/>
      <c r="AA8" s="16"/>
      <c r="AB8" s="16"/>
      <c r="AC8" s="16"/>
      <c r="AD8" s="16"/>
      <c r="AE8" s="16"/>
      <c r="AF8" s="16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16"/>
      <c r="AT8" s="16"/>
      <c r="AU8" s="16"/>
      <c r="AV8" s="16"/>
      <c r="AW8" s="16"/>
      <c r="AX8" s="16"/>
      <c r="AY8" s="16"/>
      <c r="AZ8" s="16"/>
      <c r="BA8" s="16"/>
    </row>
    <row r="9" spans="1:53" s="15" customFormat="1" ht="14.25">
      <c r="A9" s="54" t="s">
        <v>27</v>
      </c>
      <c r="B9" s="13">
        <v>36.39</v>
      </c>
      <c r="C9" s="35">
        <v>62.37</v>
      </c>
      <c r="D9" s="24">
        <v>19106</v>
      </c>
      <c r="E9" s="13">
        <v>36</v>
      </c>
      <c r="F9" s="13">
        <f t="shared" si="0"/>
        <v>62.37</v>
      </c>
      <c r="G9" s="24">
        <f t="shared" si="1"/>
        <v>20347.89</v>
      </c>
      <c r="H9" s="13">
        <v>34</v>
      </c>
      <c r="I9" s="13">
        <v>60.56</v>
      </c>
      <c r="J9" s="24">
        <v>14614.76</v>
      </c>
      <c r="K9" s="13">
        <v>36</v>
      </c>
      <c r="L9" s="35">
        <v>60.561</v>
      </c>
      <c r="M9" s="14">
        <v>15729.95</v>
      </c>
      <c r="N9" s="13">
        <v>36</v>
      </c>
      <c r="O9" s="35">
        <v>60.561</v>
      </c>
      <c r="P9" s="14">
        <v>15729.95</v>
      </c>
      <c r="Q9" s="13">
        <v>37</v>
      </c>
      <c r="R9" s="35">
        <v>60.561</v>
      </c>
      <c r="S9" s="74">
        <v>20504.4</v>
      </c>
      <c r="T9" s="19"/>
      <c r="U9" s="16"/>
      <c r="V9" s="19"/>
      <c r="W9" s="16"/>
      <c r="X9" s="19"/>
      <c r="Y9" s="16"/>
      <c r="Z9" s="57"/>
      <c r="AA9" s="16"/>
      <c r="AB9" s="16"/>
      <c r="AC9" s="16"/>
      <c r="AD9" s="16"/>
      <c r="AE9" s="16"/>
      <c r="AF9" s="16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16"/>
      <c r="AT9" s="16"/>
      <c r="AU9" s="16"/>
      <c r="AV9" s="16"/>
      <c r="AW9" s="16"/>
      <c r="AX9" s="16"/>
      <c r="AY9" s="16"/>
      <c r="AZ9" s="16"/>
      <c r="BA9" s="16"/>
    </row>
    <row r="10" spans="1:53" s="15" customFormat="1" ht="14.25">
      <c r="A10" s="54" t="s">
        <v>22</v>
      </c>
      <c r="B10" s="13">
        <v>46.86</v>
      </c>
      <c r="C10" s="35">
        <v>67.29</v>
      </c>
      <c r="D10" s="24">
        <v>16988</v>
      </c>
      <c r="E10" s="13">
        <v>49</v>
      </c>
      <c r="F10" s="13">
        <f t="shared" si="0"/>
        <v>67.29</v>
      </c>
      <c r="G10" s="24">
        <f t="shared" si="1"/>
        <v>18092.219999999998</v>
      </c>
      <c r="H10" s="13">
        <v>47</v>
      </c>
      <c r="I10" s="13">
        <v>66.4</v>
      </c>
      <c r="J10" s="24">
        <v>12130.22</v>
      </c>
      <c r="K10" s="13">
        <v>47</v>
      </c>
      <c r="L10" s="35">
        <v>66.394</v>
      </c>
      <c r="M10" s="14">
        <v>13568.2</v>
      </c>
      <c r="N10" s="13">
        <v>47</v>
      </c>
      <c r="O10" s="35">
        <v>66.394</v>
      </c>
      <c r="P10" s="14">
        <v>13568.2</v>
      </c>
      <c r="Q10" s="13">
        <v>47</v>
      </c>
      <c r="R10" s="35">
        <v>66.394</v>
      </c>
      <c r="S10" s="74">
        <v>21396</v>
      </c>
      <c r="T10" s="19"/>
      <c r="U10" s="16"/>
      <c r="V10" s="16"/>
      <c r="W10" s="16"/>
      <c r="X10" s="19"/>
      <c r="Y10" s="16"/>
      <c r="Z10" s="57"/>
      <c r="AA10" s="16"/>
      <c r="AB10" s="16"/>
      <c r="AC10" s="16"/>
      <c r="AD10" s="16"/>
      <c r="AE10" s="16"/>
      <c r="AF10" s="16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16"/>
      <c r="AT10" s="16"/>
      <c r="AU10" s="16"/>
      <c r="AV10" s="16"/>
      <c r="AW10" s="16"/>
      <c r="AX10" s="16"/>
      <c r="AY10" s="16"/>
      <c r="AZ10" s="16"/>
      <c r="BA10" s="16"/>
    </row>
    <row r="11" spans="1:53" s="15" customFormat="1" ht="14.25">
      <c r="A11" s="61" t="s">
        <v>28</v>
      </c>
      <c r="B11" s="17">
        <v>32.17</v>
      </c>
      <c r="C11" s="35">
        <v>50.85</v>
      </c>
      <c r="D11" s="29">
        <v>18190</v>
      </c>
      <c r="E11" s="17">
        <v>37</v>
      </c>
      <c r="F11" s="13">
        <f t="shared" si="0"/>
        <v>50.85</v>
      </c>
      <c r="G11" s="24">
        <f t="shared" si="1"/>
        <v>19372.35</v>
      </c>
      <c r="H11" s="17">
        <v>40</v>
      </c>
      <c r="I11" s="17">
        <v>54.65</v>
      </c>
      <c r="J11" s="29">
        <v>12467.07</v>
      </c>
      <c r="K11" s="13">
        <v>39</v>
      </c>
      <c r="L11" s="35">
        <v>54.644</v>
      </c>
      <c r="M11" s="14">
        <v>13320.69</v>
      </c>
      <c r="N11" s="13">
        <v>37</v>
      </c>
      <c r="O11" s="35">
        <v>54.644</v>
      </c>
      <c r="P11" s="14">
        <v>14040.73</v>
      </c>
      <c r="Q11" s="13">
        <v>37</v>
      </c>
      <c r="R11" s="35">
        <v>54.644</v>
      </c>
      <c r="S11" s="74">
        <v>18490.5</v>
      </c>
      <c r="T11" s="19"/>
      <c r="U11" s="16"/>
      <c r="V11" s="16"/>
      <c r="W11" s="16"/>
      <c r="X11" s="19"/>
      <c r="Y11" s="16"/>
      <c r="Z11" s="57"/>
      <c r="AA11" s="16"/>
      <c r="AB11" s="16"/>
      <c r="AC11" s="16"/>
      <c r="AD11" s="16"/>
      <c r="AE11" s="16"/>
      <c r="AF11" s="16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16"/>
      <c r="AT11" s="16"/>
      <c r="AU11" s="16"/>
      <c r="AV11" s="16"/>
      <c r="AW11" s="16"/>
      <c r="AX11" s="16"/>
      <c r="AY11" s="16"/>
      <c r="AZ11" s="16"/>
      <c r="BA11" s="16"/>
    </row>
    <row r="12" spans="1:53" s="15" customFormat="1" ht="14.25">
      <c r="A12" s="54" t="s">
        <v>29</v>
      </c>
      <c r="B12" s="13">
        <v>33.67</v>
      </c>
      <c r="C12" s="35">
        <v>52.67</v>
      </c>
      <c r="D12" s="24">
        <v>15701</v>
      </c>
      <c r="E12" s="13">
        <v>35</v>
      </c>
      <c r="F12" s="13">
        <f t="shared" si="0"/>
        <v>52.67</v>
      </c>
      <c r="G12" s="24">
        <f t="shared" si="1"/>
        <v>16721.565</v>
      </c>
      <c r="H12" s="13">
        <v>33</v>
      </c>
      <c r="I12" s="13">
        <v>51.1</v>
      </c>
      <c r="J12" s="24">
        <v>12411.4</v>
      </c>
      <c r="K12" s="13">
        <v>35</v>
      </c>
      <c r="L12" s="35">
        <v>51.1</v>
      </c>
      <c r="M12" s="14">
        <v>12677.54</v>
      </c>
      <c r="N12" s="13">
        <v>34</v>
      </c>
      <c r="O12" s="35">
        <v>51.1</v>
      </c>
      <c r="P12" s="14">
        <v>13050.41</v>
      </c>
      <c r="Q12" s="13">
        <v>35</v>
      </c>
      <c r="R12" s="35">
        <v>51.1</v>
      </c>
      <c r="S12" s="74">
        <v>16609.8</v>
      </c>
      <c r="T12" s="19"/>
      <c r="U12" s="16"/>
      <c r="V12" s="16"/>
      <c r="W12" s="16"/>
      <c r="X12" s="19"/>
      <c r="Y12" s="16"/>
      <c r="Z12" s="57"/>
      <c r="AA12" s="16"/>
      <c r="AB12" s="16"/>
      <c r="AC12" s="16"/>
      <c r="AD12" s="16"/>
      <c r="AE12" s="16"/>
      <c r="AF12" s="16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16"/>
      <c r="AT12" s="16"/>
      <c r="AU12" s="16"/>
      <c r="AV12" s="16"/>
      <c r="AW12" s="16"/>
      <c r="AX12" s="16"/>
      <c r="AY12" s="16"/>
      <c r="AZ12" s="16"/>
      <c r="BA12" s="16"/>
    </row>
    <row r="13" spans="1:53" s="15" customFormat="1" ht="14.25">
      <c r="A13" s="12" t="s">
        <v>30</v>
      </c>
      <c r="B13" s="18">
        <v>32.78</v>
      </c>
      <c r="C13" s="35">
        <v>51.76</v>
      </c>
      <c r="D13" s="30">
        <v>19177</v>
      </c>
      <c r="E13" s="18">
        <v>36</v>
      </c>
      <c r="F13" s="13">
        <f t="shared" si="0"/>
        <v>51.76</v>
      </c>
      <c r="G13" s="24">
        <f t="shared" si="1"/>
        <v>20423.504999999997</v>
      </c>
      <c r="H13" s="18">
        <v>37</v>
      </c>
      <c r="I13" s="13">
        <v>51.76</v>
      </c>
      <c r="J13" s="24">
        <v>11614.87</v>
      </c>
      <c r="K13" s="13">
        <v>37</v>
      </c>
      <c r="L13" s="35">
        <v>51.256</v>
      </c>
      <c r="M13" s="14">
        <v>12367.81</v>
      </c>
      <c r="N13" s="13">
        <v>37</v>
      </c>
      <c r="O13" s="35">
        <v>51.256</v>
      </c>
      <c r="P13" s="14">
        <v>12367.81</v>
      </c>
      <c r="Q13" s="13">
        <v>36</v>
      </c>
      <c r="R13" s="35">
        <v>51.256</v>
      </c>
      <c r="S13" s="74">
        <v>14971.6</v>
      </c>
      <c r="T13" s="19"/>
      <c r="U13" s="16"/>
      <c r="V13" s="19"/>
      <c r="W13" s="16"/>
      <c r="X13" s="19"/>
      <c r="Y13" s="16"/>
      <c r="Z13" s="57"/>
      <c r="AA13" s="16"/>
      <c r="AB13" s="16"/>
      <c r="AC13" s="16"/>
      <c r="AD13" s="16"/>
      <c r="AE13" s="16"/>
      <c r="AF13" s="16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16"/>
      <c r="AT13" s="16"/>
      <c r="AU13" s="16"/>
      <c r="AV13" s="16"/>
      <c r="AW13" s="16"/>
      <c r="AX13" s="16"/>
      <c r="AY13" s="16"/>
      <c r="AZ13" s="16"/>
      <c r="BA13" s="16"/>
    </row>
    <row r="14" spans="1:53" s="15" customFormat="1" ht="14.25">
      <c r="A14" s="54" t="s">
        <v>23</v>
      </c>
      <c r="B14" s="13">
        <v>45.03</v>
      </c>
      <c r="C14" s="35">
        <v>63.53</v>
      </c>
      <c r="D14" s="24">
        <v>15155</v>
      </c>
      <c r="E14" s="13">
        <v>41</v>
      </c>
      <c r="F14" s="13">
        <f t="shared" si="0"/>
        <v>63.53</v>
      </c>
      <c r="G14" s="24">
        <f t="shared" si="1"/>
        <v>16140.074999999999</v>
      </c>
      <c r="H14" s="18">
        <v>42</v>
      </c>
      <c r="I14" s="18">
        <v>57.53</v>
      </c>
      <c r="J14" s="30">
        <v>12312.17</v>
      </c>
      <c r="K14" s="13">
        <v>43</v>
      </c>
      <c r="L14" s="35">
        <v>58.089</v>
      </c>
      <c r="M14" s="14">
        <v>12895.11</v>
      </c>
      <c r="N14" s="13">
        <v>43</v>
      </c>
      <c r="O14" s="35">
        <v>58.089</v>
      </c>
      <c r="P14" s="14">
        <v>12895.11</v>
      </c>
      <c r="Q14" s="13">
        <v>42</v>
      </c>
      <c r="R14" s="35">
        <v>58.089</v>
      </c>
      <c r="S14" s="74">
        <v>17861.3</v>
      </c>
      <c r="T14" s="19"/>
      <c r="U14" s="16"/>
      <c r="V14" s="19"/>
      <c r="W14" s="16"/>
      <c r="X14" s="19"/>
      <c r="Y14" s="16"/>
      <c r="Z14" s="57"/>
      <c r="AA14" s="16"/>
      <c r="AB14" s="16"/>
      <c r="AC14" s="16"/>
      <c r="AD14" s="16"/>
      <c r="AE14" s="16"/>
      <c r="AF14" s="16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16"/>
      <c r="AT14" s="16"/>
      <c r="AU14" s="16"/>
      <c r="AV14" s="16"/>
      <c r="AW14" s="16"/>
      <c r="AX14" s="16"/>
      <c r="AY14" s="16"/>
      <c r="AZ14" s="16"/>
      <c r="BA14" s="16"/>
    </row>
    <row r="15" spans="1:53" s="15" customFormat="1" ht="14.25" hidden="1">
      <c r="A15" s="54" t="s">
        <v>31</v>
      </c>
      <c r="B15" s="13"/>
      <c r="C15" s="35"/>
      <c r="D15" s="24"/>
      <c r="E15" s="13">
        <v>14</v>
      </c>
      <c r="F15" s="13">
        <f t="shared" si="0"/>
        <v>0</v>
      </c>
      <c r="G15" s="24">
        <f t="shared" si="1"/>
        <v>0</v>
      </c>
      <c r="H15" s="13">
        <v>6</v>
      </c>
      <c r="I15" s="13">
        <v>4.44</v>
      </c>
      <c r="J15" s="24">
        <v>9855.51</v>
      </c>
      <c r="K15" s="13">
        <v>5</v>
      </c>
      <c r="L15" s="35">
        <v>4.444</v>
      </c>
      <c r="M15" s="14">
        <v>11574.83</v>
      </c>
      <c r="N15" s="13">
        <v>6</v>
      </c>
      <c r="O15" s="35">
        <v>4.444</v>
      </c>
      <c r="P15" s="14">
        <v>9645.69</v>
      </c>
      <c r="Q15" s="13">
        <v>6</v>
      </c>
      <c r="R15" s="35">
        <v>4.444</v>
      </c>
      <c r="S15" s="74">
        <v>20807.7</v>
      </c>
      <c r="T15" s="19"/>
      <c r="U15" s="16"/>
      <c r="V15" s="16"/>
      <c r="W15" s="16"/>
      <c r="X15" s="19"/>
      <c r="Y15" s="16"/>
      <c r="Z15" s="57"/>
      <c r="AA15" s="16"/>
      <c r="AB15" s="16"/>
      <c r="AC15" s="16"/>
      <c r="AD15" s="16"/>
      <c r="AE15" s="16"/>
      <c r="AF15" s="16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16"/>
      <c r="AT15" s="16"/>
      <c r="AU15" s="16"/>
      <c r="AV15" s="16"/>
      <c r="AW15" s="16"/>
      <c r="AX15" s="16"/>
      <c r="AY15" s="16"/>
      <c r="AZ15" s="16"/>
      <c r="BA15" s="16"/>
    </row>
    <row r="16" spans="1:53" s="15" customFormat="1" ht="14.25">
      <c r="A16" s="54" t="s">
        <v>32</v>
      </c>
      <c r="B16" s="13">
        <v>8.95</v>
      </c>
      <c r="C16" s="35">
        <v>22.22</v>
      </c>
      <c r="D16" s="24">
        <v>13901</v>
      </c>
      <c r="E16" s="13"/>
      <c r="F16" s="13">
        <f t="shared" si="0"/>
        <v>22.22</v>
      </c>
      <c r="G16" s="24">
        <f t="shared" si="1"/>
        <v>14804.564999999999</v>
      </c>
      <c r="H16" s="13"/>
      <c r="I16" s="13"/>
      <c r="J16" s="24"/>
      <c r="K16" s="13"/>
      <c r="L16" s="35"/>
      <c r="M16" s="14"/>
      <c r="N16" s="13"/>
      <c r="O16" s="35"/>
      <c r="P16" s="14"/>
      <c r="Q16" s="13"/>
      <c r="R16" s="35"/>
      <c r="S16" s="74"/>
      <c r="T16" s="19"/>
      <c r="U16" s="16"/>
      <c r="V16" s="16"/>
      <c r="W16" s="16"/>
      <c r="X16" s="19"/>
      <c r="Y16" s="16"/>
      <c r="Z16" s="57"/>
      <c r="AA16" s="16"/>
      <c r="AB16" s="16"/>
      <c r="AC16" s="16"/>
      <c r="AD16" s="16"/>
      <c r="AE16" s="16"/>
      <c r="AF16" s="16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16"/>
      <c r="AT16" s="16"/>
      <c r="AU16" s="16"/>
      <c r="AV16" s="16"/>
      <c r="AW16" s="16"/>
      <c r="AX16" s="16"/>
      <c r="AY16" s="16"/>
      <c r="AZ16" s="16"/>
      <c r="BA16" s="16"/>
    </row>
    <row r="17" spans="1:53" s="15" customFormat="1" ht="15" hidden="1">
      <c r="A17" s="60"/>
      <c r="B17" s="48"/>
      <c r="C17" s="48"/>
      <c r="D17" s="49"/>
      <c r="E17" s="48"/>
      <c r="F17" s="48"/>
      <c r="G17" s="24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75"/>
      <c r="T17" s="19"/>
      <c r="U17" s="16"/>
      <c r="V17" s="16"/>
      <c r="W17" s="16"/>
      <c r="X17" s="19"/>
      <c r="Y17" s="16"/>
      <c r="Z17" s="57"/>
      <c r="AA17" s="16"/>
      <c r="AB17" s="16"/>
      <c r="AC17" s="16"/>
      <c r="AD17" s="16"/>
      <c r="AE17" s="16"/>
      <c r="AF17" s="16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16"/>
      <c r="AT17" s="16"/>
      <c r="AU17" s="16"/>
      <c r="AV17" s="16"/>
      <c r="AW17" s="16"/>
      <c r="AX17" s="16"/>
      <c r="AY17" s="16"/>
      <c r="AZ17" s="16"/>
      <c r="BA17" s="16"/>
    </row>
    <row r="18" spans="1:53" s="15" customFormat="1" ht="14.25">
      <c r="A18" s="54" t="s">
        <v>33</v>
      </c>
      <c r="B18" s="13">
        <v>32.31</v>
      </c>
      <c r="C18" s="35">
        <v>48.66</v>
      </c>
      <c r="D18" s="24">
        <v>20675</v>
      </c>
      <c r="E18" s="13">
        <v>36</v>
      </c>
      <c r="F18" s="13">
        <f t="shared" si="0"/>
        <v>48.66</v>
      </c>
      <c r="G18" s="24">
        <f t="shared" si="1"/>
        <v>22018.875</v>
      </c>
      <c r="H18" s="13">
        <v>34</v>
      </c>
      <c r="I18" s="13">
        <v>49.77</v>
      </c>
      <c r="J18" s="24">
        <v>14987.11</v>
      </c>
      <c r="K18" s="13">
        <v>37</v>
      </c>
      <c r="L18" s="35">
        <v>49.267</v>
      </c>
      <c r="M18" s="14">
        <v>14773.79</v>
      </c>
      <c r="N18" s="13">
        <v>37</v>
      </c>
      <c r="O18" s="35">
        <v>49.267</v>
      </c>
      <c r="P18" s="14">
        <v>14773.79</v>
      </c>
      <c r="Q18" s="13">
        <v>36</v>
      </c>
      <c r="R18" s="35">
        <v>49.267</v>
      </c>
      <c r="S18" s="74">
        <v>18464</v>
      </c>
      <c r="T18" s="19"/>
      <c r="U18" s="16"/>
      <c r="V18" s="16"/>
      <c r="W18" s="16"/>
      <c r="X18" s="19"/>
      <c r="Y18" s="16"/>
      <c r="Z18" s="57"/>
      <c r="AA18" s="16"/>
      <c r="AB18" s="16"/>
      <c r="AC18" s="16"/>
      <c r="AD18" s="16"/>
      <c r="AE18" s="16"/>
      <c r="AF18" s="16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16"/>
      <c r="AT18" s="16"/>
      <c r="AU18" s="16"/>
      <c r="AV18" s="16"/>
      <c r="AW18" s="16"/>
      <c r="AX18" s="16"/>
      <c r="AY18" s="16"/>
      <c r="AZ18" s="16"/>
      <c r="BA18" s="16"/>
    </row>
    <row r="19" spans="1:53" s="15" customFormat="1" ht="14.25">
      <c r="A19" s="54" t="s">
        <v>34</v>
      </c>
      <c r="B19" s="13">
        <v>14</v>
      </c>
      <c r="C19" s="35">
        <v>21.33</v>
      </c>
      <c r="D19" s="24">
        <v>23116</v>
      </c>
      <c r="E19" s="13">
        <v>13</v>
      </c>
      <c r="F19" s="13">
        <f t="shared" si="0"/>
        <v>21.33</v>
      </c>
      <c r="G19" s="24">
        <f t="shared" si="1"/>
        <v>24618.539999999997</v>
      </c>
      <c r="H19" s="13">
        <v>14</v>
      </c>
      <c r="I19" s="13">
        <v>21.28</v>
      </c>
      <c r="J19" s="24">
        <v>13659.99</v>
      </c>
      <c r="K19" s="13">
        <v>14</v>
      </c>
      <c r="L19" s="35">
        <v>21.278</v>
      </c>
      <c r="M19" s="14">
        <v>16219.15</v>
      </c>
      <c r="N19" s="13">
        <v>14</v>
      </c>
      <c r="O19" s="35">
        <v>21.278</v>
      </c>
      <c r="P19" s="14">
        <v>14773.79</v>
      </c>
      <c r="Q19" s="13">
        <v>14</v>
      </c>
      <c r="R19" s="35">
        <v>21.278</v>
      </c>
      <c r="S19" s="74">
        <v>20489.4</v>
      </c>
      <c r="T19" s="19"/>
      <c r="U19" s="16"/>
      <c r="V19" s="16"/>
      <c r="W19" s="16"/>
      <c r="X19" s="19"/>
      <c r="Y19" s="16"/>
      <c r="Z19" s="57"/>
      <c r="AA19" s="16"/>
      <c r="AB19" s="16"/>
      <c r="AC19" s="16"/>
      <c r="AD19" s="16"/>
      <c r="AE19" s="16"/>
      <c r="AF19" s="16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16"/>
      <c r="AT19" s="16"/>
      <c r="AU19" s="16"/>
      <c r="AV19" s="16"/>
      <c r="AW19" s="16"/>
      <c r="AX19" s="16"/>
      <c r="AY19" s="16"/>
      <c r="AZ19" s="16"/>
      <c r="BA19" s="16"/>
    </row>
    <row r="20" spans="1:53" s="15" customFormat="1" ht="14.25">
      <c r="A20" s="54" t="s">
        <v>35</v>
      </c>
      <c r="B20" s="13">
        <v>17</v>
      </c>
      <c r="C20" s="35">
        <v>28.27</v>
      </c>
      <c r="D20" s="24">
        <v>21980</v>
      </c>
      <c r="E20" s="13">
        <v>18</v>
      </c>
      <c r="F20" s="13">
        <f t="shared" si="0"/>
        <v>28.27</v>
      </c>
      <c r="G20" s="24">
        <f t="shared" si="1"/>
        <v>23408.699999999997</v>
      </c>
      <c r="H20" s="13">
        <v>16</v>
      </c>
      <c r="I20" s="13">
        <v>29.27</v>
      </c>
      <c r="J20" s="24">
        <v>16166.84</v>
      </c>
      <c r="K20" s="13">
        <v>19</v>
      </c>
      <c r="L20" s="35">
        <v>29.711</v>
      </c>
      <c r="M20" s="14">
        <v>15115.09</v>
      </c>
      <c r="N20" s="13">
        <v>19</v>
      </c>
      <c r="O20" s="35">
        <v>29.711</v>
      </c>
      <c r="P20" s="14">
        <v>16219.15</v>
      </c>
      <c r="Q20" s="13">
        <v>16</v>
      </c>
      <c r="R20" s="35">
        <v>29.711</v>
      </c>
      <c r="S20" s="74">
        <v>22201.4</v>
      </c>
      <c r="T20" s="19"/>
      <c r="U20" s="16"/>
      <c r="V20" s="16"/>
      <c r="W20" s="16"/>
      <c r="X20" s="19"/>
      <c r="Y20" s="16"/>
      <c r="Z20" s="57"/>
      <c r="AA20" s="16"/>
      <c r="AB20" s="16"/>
      <c r="AC20" s="16"/>
      <c r="AD20" s="16"/>
      <c r="AE20" s="16"/>
      <c r="AF20" s="16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16"/>
      <c r="AT20" s="16"/>
      <c r="AU20" s="16"/>
      <c r="AV20" s="16"/>
      <c r="AW20" s="16"/>
      <c r="AX20" s="16"/>
      <c r="AY20" s="16"/>
      <c r="AZ20" s="16"/>
      <c r="BA20" s="16"/>
    </row>
    <row r="21" spans="1:53" s="15" customFormat="1" ht="14.25">
      <c r="A21" s="54" t="s">
        <v>36</v>
      </c>
      <c r="B21" s="13">
        <v>25.83</v>
      </c>
      <c r="C21" s="35">
        <v>32.11</v>
      </c>
      <c r="D21" s="24">
        <v>19276</v>
      </c>
      <c r="E21" s="13">
        <v>28</v>
      </c>
      <c r="F21" s="13">
        <f t="shared" si="0"/>
        <v>32.11</v>
      </c>
      <c r="G21" s="24">
        <f t="shared" si="1"/>
        <v>20528.94</v>
      </c>
      <c r="H21" s="13">
        <v>24</v>
      </c>
      <c r="I21" s="13">
        <v>35.94</v>
      </c>
      <c r="J21" s="24">
        <v>15729.35</v>
      </c>
      <c r="K21" s="13">
        <v>27</v>
      </c>
      <c r="L21" s="35">
        <v>35.944</v>
      </c>
      <c r="M21" s="14">
        <v>14559.72</v>
      </c>
      <c r="N21" s="13">
        <v>27</v>
      </c>
      <c r="O21" s="35">
        <v>35.944</v>
      </c>
      <c r="P21" s="14">
        <v>15115.09</v>
      </c>
      <c r="Q21" s="13">
        <v>25</v>
      </c>
      <c r="R21" s="35">
        <v>35.944</v>
      </c>
      <c r="S21" s="74">
        <v>21791.3</v>
      </c>
      <c r="T21" s="19"/>
      <c r="U21" s="16"/>
      <c r="V21" s="16"/>
      <c r="W21" s="16"/>
      <c r="X21" s="19"/>
      <c r="Y21" s="16"/>
      <c r="Z21" s="57"/>
      <c r="AA21" s="16"/>
      <c r="AB21" s="16"/>
      <c r="AC21" s="16"/>
      <c r="AD21" s="16"/>
      <c r="AE21" s="16"/>
      <c r="AF21" s="16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16"/>
      <c r="AT21" s="16"/>
      <c r="AU21" s="16"/>
      <c r="AV21" s="16"/>
      <c r="AW21" s="16"/>
      <c r="AX21" s="16"/>
      <c r="AY21" s="16"/>
      <c r="AZ21" s="16"/>
      <c r="BA21" s="16"/>
    </row>
    <row r="22" spans="1:53" s="15" customFormat="1" ht="14.25">
      <c r="A22" s="54" t="s">
        <v>37</v>
      </c>
      <c r="B22" s="13">
        <v>17</v>
      </c>
      <c r="C22" s="35">
        <v>22.72</v>
      </c>
      <c r="D22" s="24">
        <v>22442</v>
      </c>
      <c r="E22" s="13">
        <v>14</v>
      </c>
      <c r="F22" s="13">
        <f t="shared" si="0"/>
        <v>22.72</v>
      </c>
      <c r="G22" s="24">
        <f t="shared" si="1"/>
        <v>23900.73</v>
      </c>
      <c r="H22" s="13">
        <v>16</v>
      </c>
      <c r="I22" s="13">
        <v>21.72</v>
      </c>
      <c r="J22" s="24">
        <v>14357.76</v>
      </c>
      <c r="K22" s="13">
        <v>16</v>
      </c>
      <c r="L22" s="35">
        <v>21.222</v>
      </c>
      <c r="M22" s="14">
        <v>14690.19</v>
      </c>
      <c r="N22" s="13">
        <v>16</v>
      </c>
      <c r="O22" s="35">
        <v>21.222</v>
      </c>
      <c r="P22" s="14">
        <v>14559.72</v>
      </c>
      <c r="Q22" s="13">
        <v>16</v>
      </c>
      <c r="R22" s="35">
        <v>21.222</v>
      </c>
      <c r="S22" s="74">
        <v>17368.2</v>
      </c>
      <c r="T22" s="19"/>
      <c r="U22" s="16"/>
      <c r="V22" s="16"/>
      <c r="W22" s="16"/>
      <c r="X22" s="19"/>
      <c r="Y22" s="16"/>
      <c r="Z22" s="57"/>
      <c r="AA22" s="16"/>
      <c r="AB22" s="16"/>
      <c r="AC22" s="16"/>
      <c r="AD22" s="16"/>
      <c r="AE22" s="16"/>
      <c r="AF22" s="16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16"/>
      <c r="AT22" s="16"/>
      <c r="AU22" s="16"/>
      <c r="AV22" s="16"/>
      <c r="AW22" s="16"/>
      <c r="AX22" s="16"/>
      <c r="AY22" s="16"/>
      <c r="AZ22" s="16"/>
      <c r="BA22" s="16"/>
    </row>
    <row r="23" spans="1:53" s="15" customFormat="1" ht="14.25">
      <c r="A23" s="54" t="s">
        <v>38</v>
      </c>
      <c r="B23" s="13">
        <v>29.5</v>
      </c>
      <c r="C23" s="35">
        <v>40.67</v>
      </c>
      <c r="D23" s="24">
        <v>17743</v>
      </c>
      <c r="E23" s="13">
        <v>33</v>
      </c>
      <c r="F23" s="13">
        <f t="shared" si="0"/>
        <v>40.67</v>
      </c>
      <c r="G23" s="24">
        <f t="shared" si="1"/>
        <v>18896.295</v>
      </c>
      <c r="H23" s="13">
        <v>33</v>
      </c>
      <c r="I23" s="13">
        <v>39.89</v>
      </c>
      <c r="J23" s="24">
        <v>11898.93</v>
      </c>
      <c r="K23" s="13">
        <v>32</v>
      </c>
      <c r="L23" s="35">
        <v>39.889</v>
      </c>
      <c r="M23" s="14">
        <v>12825</v>
      </c>
      <c r="N23" s="13">
        <v>32</v>
      </c>
      <c r="O23" s="35">
        <v>39.889</v>
      </c>
      <c r="P23" s="14">
        <v>14690.19</v>
      </c>
      <c r="Q23" s="13">
        <v>32</v>
      </c>
      <c r="R23" s="35">
        <v>39.889</v>
      </c>
      <c r="S23" s="74">
        <v>14653.3</v>
      </c>
      <c r="T23" s="19"/>
      <c r="U23" s="16"/>
      <c r="V23" s="16"/>
      <c r="W23" s="16"/>
      <c r="X23" s="19"/>
      <c r="Y23" s="16"/>
      <c r="Z23" s="57"/>
      <c r="AA23" s="16"/>
      <c r="AB23" s="16"/>
      <c r="AC23" s="16"/>
      <c r="AD23" s="16"/>
      <c r="AE23" s="16"/>
      <c r="AF23" s="16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16"/>
      <c r="AT23" s="16"/>
      <c r="AU23" s="16"/>
      <c r="AV23" s="16"/>
      <c r="AW23" s="16"/>
      <c r="AX23" s="16"/>
      <c r="AY23" s="16"/>
      <c r="AZ23" s="16"/>
      <c r="BA23" s="16"/>
    </row>
    <row r="24" spans="1:53" s="15" customFormat="1" ht="14.25">
      <c r="A24" s="54" t="s">
        <v>39</v>
      </c>
      <c r="B24" s="13">
        <v>15.24</v>
      </c>
      <c r="C24" s="35">
        <v>20.27</v>
      </c>
      <c r="D24" s="24">
        <v>17843</v>
      </c>
      <c r="E24" s="13">
        <v>16</v>
      </c>
      <c r="F24" s="13">
        <f t="shared" si="0"/>
        <v>20.27</v>
      </c>
      <c r="G24" s="24">
        <f t="shared" si="1"/>
        <v>19002.795</v>
      </c>
      <c r="H24" s="13">
        <v>16</v>
      </c>
      <c r="I24" s="13">
        <v>20.27</v>
      </c>
      <c r="J24" s="24">
        <v>11961.89</v>
      </c>
      <c r="K24" s="13">
        <v>17</v>
      </c>
      <c r="L24" s="35">
        <v>19.772</v>
      </c>
      <c r="M24" s="14">
        <v>12766.22</v>
      </c>
      <c r="N24" s="13">
        <v>17</v>
      </c>
      <c r="O24" s="35">
        <v>19.772</v>
      </c>
      <c r="P24" s="14">
        <v>12825</v>
      </c>
      <c r="Q24" s="13">
        <v>16</v>
      </c>
      <c r="R24" s="35">
        <v>19.772</v>
      </c>
      <c r="S24" s="74">
        <v>16872.2</v>
      </c>
      <c r="T24" s="19"/>
      <c r="U24" s="16"/>
      <c r="V24" s="16"/>
      <c r="W24" s="16"/>
      <c r="X24" s="19"/>
      <c r="Y24" s="16"/>
      <c r="Z24" s="57"/>
      <c r="AA24" s="16"/>
      <c r="AB24" s="16"/>
      <c r="AC24" s="16"/>
      <c r="AD24" s="16"/>
      <c r="AE24" s="16"/>
      <c r="AF24" s="16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16"/>
      <c r="AT24" s="16"/>
      <c r="AU24" s="16"/>
      <c r="AV24" s="16"/>
      <c r="AW24" s="16"/>
      <c r="AX24" s="16"/>
      <c r="AY24" s="16"/>
      <c r="AZ24" s="16"/>
      <c r="BA24" s="16"/>
    </row>
    <row r="25" spans="1:53" s="15" customFormat="1" ht="14.25">
      <c r="A25" s="54" t="s">
        <v>40</v>
      </c>
      <c r="B25" s="13">
        <v>15</v>
      </c>
      <c r="C25" s="35">
        <v>23.11</v>
      </c>
      <c r="D25" s="24">
        <v>18407</v>
      </c>
      <c r="E25" s="13">
        <v>20</v>
      </c>
      <c r="F25" s="13">
        <f t="shared" si="0"/>
        <v>23.11</v>
      </c>
      <c r="G25" s="24">
        <f t="shared" si="1"/>
        <v>19603.454999999998</v>
      </c>
      <c r="H25" s="13">
        <v>15</v>
      </c>
      <c r="I25" s="13">
        <v>22.72</v>
      </c>
      <c r="J25" s="24">
        <v>13808.8</v>
      </c>
      <c r="K25" s="13">
        <v>15</v>
      </c>
      <c r="L25" s="35">
        <v>22.722</v>
      </c>
      <c r="M25" s="14">
        <v>12750.44</v>
      </c>
      <c r="N25" s="13">
        <v>15</v>
      </c>
      <c r="O25" s="35">
        <v>22.722</v>
      </c>
      <c r="P25" s="14">
        <v>12766.22</v>
      </c>
      <c r="Q25" s="13">
        <v>15</v>
      </c>
      <c r="R25" s="35">
        <v>22.722</v>
      </c>
      <c r="S25" s="74">
        <v>16470</v>
      </c>
      <c r="T25" s="19"/>
      <c r="U25" s="16"/>
      <c r="V25" s="16"/>
      <c r="W25" s="16"/>
      <c r="X25" s="19"/>
      <c r="Y25" s="16"/>
      <c r="Z25" s="57"/>
      <c r="AA25" s="16"/>
      <c r="AB25" s="16"/>
      <c r="AC25" s="16"/>
      <c r="AD25" s="16"/>
      <c r="AE25" s="16"/>
      <c r="AF25" s="16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16"/>
      <c r="AT25" s="16"/>
      <c r="AU25" s="16"/>
      <c r="AV25" s="16"/>
      <c r="AW25" s="16"/>
      <c r="AX25" s="16"/>
      <c r="AY25" s="16"/>
      <c r="AZ25" s="16"/>
      <c r="BA25" s="16"/>
    </row>
    <row r="26" spans="1:53" s="15" customFormat="1" ht="13.5" customHeight="1">
      <c r="A26" s="54" t="s">
        <v>41</v>
      </c>
      <c r="B26" s="13">
        <v>33</v>
      </c>
      <c r="C26" s="35">
        <v>55.28</v>
      </c>
      <c r="D26" s="24">
        <v>19266</v>
      </c>
      <c r="E26" s="13">
        <v>34</v>
      </c>
      <c r="F26" s="13">
        <f t="shared" si="0"/>
        <v>55.28</v>
      </c>
      <c r="G26" s="24">
        <f t="shared" si="1"/>
        <v>20518.289999999997</v>
      </c>
      <c r="H26" s="13">
        <v>32</v>
      </c>
      <c r="I26" s="13">
        <v>54.83</v>
      </c>
      <c r="J26" s="24">
        <v>15433.63</v>
      </c>
      <c r="K26" s="13">
        <v>32</v>
      </c>
      <c r="L26" s="35">
        <v>54.833</v>
      </c>
      <c r="M26" s="14">
        <v>16625.14</v>
      </c>
      <c r="N26" s="13">
        <v>32</v>
      </c>
      <c r="O26" s="35">
        <v>54.833</v>
      </c>
      <c r="P26" s="14">
        <v>12750.44</v>
      </c>
      <c r="Q26" s="13">
        <v>32</v>
      </c>
      <c r="R26" s="35">
        <v>54.833</v>
      </c>
      <c r="S26" s="74">
        <v>26287.73</v>
      </c>
      <c r="T26" s="19"/>
      <c r="U26" s="16"/>
      <c r="V26" s="16"/>
      <c r="W26" s="16"/>
      <c r="X26" s="19"/>
      <c r="Y26" s="16"/>
      <c r="Z26" s="57"/>
      <c r="AA26" s="16"/>
      <c r="AB26" s="16"/>
      <c r="AC26" s="16"/>
      <c r="AD26" s="16"/>
      <c r="AE26" s="16"/>
      <c r="AF26" s="16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16"/>
      <c r="AT26" s="16"/>
      <c r="AU26" s="16"/>
      <c r="AV26" s="16"/>
      <c r="AW26" s="16"/>
      <c r="AX26" s="16"/>
      <c r="AY26" s="16"/>
      <c r="AZ26" s="16"/>
      <c r="BA26" s="16"/>
    </row>
    <row r="27" spans="1:53" s="15" customFormat="1" ht="14.25">
      <c r="A27" s="54" t="s">
        <v>42</v>
      </c>
      <c r="B27" s="13">
        <v>25.86</v>
      </c>
      <c r="C27" s="35">
        <v>34.43</v>
      </c>
      <c r="D27" s="24">
        <v>20677</v>
      </c>
      <c r="E27" s="13">
        <v>30</v>
      </c>
      <c r="F27" s="13">
        <f t="shared" si="0"/>
        <v>34.43</v>
      </c>
      <c r="G27" s="24">
        <f t="shared" si="1"/>
        <v>22021.004999999997</v>
      </c>
      <c r="H27" s="13">
        <v>27</v>
      </c>
      <c r="I27" s="13">
        <v>33.72</v>
      </c>
      <c r="J27" s="24">
        <v>12851.83</v>
      </c>
      <c r="K27" s="13">
        <v>27</v>
      </c>
      <c r="L27" s="35">
        <v>33.722</v>
      </c>
      <c r="M27" s="14">
        <v>15035.75</v>
      </c>
      <c r="N27" s="13">
        <v>27</v>
      </c>
      <c r="O27" s="35">
        <v>33.722</v>
      </c>
      <c r="P27" s="14">
        <v>16625.14</v>
      </c>
      <c r="Q27" s="13">
        <v>27</v>
      </c>
      <c r="R27" s="35">
        <v>33.722</v>
      </c>
      <c r="S27" s="74">
        <v>17045.9</v>
      </c>
      <c r="T27" s="19"/>
      <c r="U27" s="16"/>
      <c r="V27" s="16"/>
      <c r="W27" s="16"/>
      <c r="X27" s="19"/>
      <c r="Y27" s="16"/>
      <c r="Z27" s="57"/>
      <c r="AA27" s="16"/>
      <c r="AB27" s="16"/>
      <c r="AC27" s="16"/>
      <c r="AD27" s="16"/>
      <c r="AE27" s="16"/>
      <c r="AF27" s="16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16"/>
      <c r="AT27" s="16"/>
      <c r="AU27" s="16"/>
      <c r="AV27" s="16"/>
      <c r="AW27" s="16"/>
      <c r="AX27" s="16"/>
      <c r="AY27" s="16"/>
      <c r="AZ27" s="16"/>
      <c r="BA27" s="16"/>
    </row>
    <row r="28" spans="1:53" s="15" customFormat="1" ht="14.25">
      <c r="A28" s="54" t="s">
        <v>43</v>
      </c>
      <c r="B28" s="13">
        <v>10.63</v>
      </c>
      <c r="C28" s="35">
        <v>19.11</v>
      </c>
      <c r="D28" s="24">
        <v>26803</v>
      </c>
      <c r="E28" s="13">
        <v>14</v>
      </c>
      <c r="F28" s="13">
        <f t="shared" si="0"/>
        <v>19.11</v>
      </c>
      <c r="G28" s="24">
        <f t="shared" si="1"/>
        <v>28545.195</v>
      </c>
      <c r="H28" s="13">
        <v>13</v>
      </c>
      <c r="I28" s="13">
        <v>22.72</v>
      </c>
      <c r="J28" s="24">
        <v>17275.14</v>
      </c>
      <c r="K28" s="13">
        <v>12</v>
      </c>
      <c r="L28" s="35">
        <v>22.722</v>
      </c>
      <c r="M28" s="14">
        <v>18324.95</v>
      </c>
      <c r="N28" s="13">
        <v>13</v>
      </c>
      <c r="O28" s="35">
        <v>22.722</v>
      </c>
      <c r="P28" s="14">
        <v>16915.34</v>
      </c>
      <c r="Q28" s="13">
        <v>12</v>
      </c>
      <c r="R28" s="35">
        <v>22.722</v>
      </c>
      <c r="S28" s="74">
        <v>26234.9</v>
      </c>
      <c r="T28" s="19"/>
      <c r="U28" s="16"/>
      <c r="V28" s="16"/>
      <c r="W28" s="16"/>
      <c r="X28" s="19"/>
      <c r="Y28" s="16"/>
      <c r="Z28" s="57"/>
      <c r="AA28" s="16"/>
      <c r="AB28" s="16"/>
      <c r="AC28" s="16"/>
      <c r="AD28" s="16"/>
      <c r="AE28" s="16"/>
      <c r="AF28" s="16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16"/>
      <c r="AT28" s="16"/>
      <c r="AU28" s="16"/>
      <c r="AV28" s="16"/>
      <c r="AW28" s="16"/>
      <c r="AX28" s="16"/>
      <c r="AY28" s="16"/>
      <c r="AZ28" s="16"/>
      <c r="BA28" s="16"/>
    </row>
    <row r="29" spans="1:53" s="15" customFormat="1" ht="14.25">
      <c r="A29" s="54" t="s">
        <v>44</v>
      </c>
      <c r="B29" s="13">
        <v>12</v>
      </c>
      <c r="C29" s="35">
        <v>19.16</v>
      </c>
      <c r="D29" s="24">
        <v>15576</v>
      </c>
      <c r="E29" s="13">
        <v>13</v>
      </c>
      <c r="F29" s="13">
        <f t="shared" si="0"/>
        <v>19.16</v>
      </c>
      <c r="G29" s="24">
        <f t="shared" si="1"/>
        <v>16588.44</v>
      </c>
      <c r="H29" s="13">
        <v>12</v>
      </c>
      <c r="I29" s="13">
        <v>19.16</v>
      </c>
      <c r="J29" s="24">
        <v>12754.15</v>
      </c>
      <c r="K29" s="13">
        <v>13</v>
      </c>
      <c r="L29" s="35">
        <v>19.156</v>
      </c>
      <c r="M29" s="14">
        <v>12454.03</v>
      </c>
      <c r="N29" s="13">
        <v>13</v>
      </c>
      <c r="O29" s="35">
        <v>19.156</v>
      </c>
      <c r="P29" s="14">
        <v>12454.03</v>
      </c>
      <c r="Q29" s="13">
        <v>14</v>
      </c>
      <c r="R29" s="35">
        <v>19.156</v>
      </c>
      <c r="S29" s="74">
        <v>15888.6</v>
      </c>
      <c r="T29" s="19"/>
      <c r="U29" s="16"/>
      <c r="V29" s="16"/>
      <c r="W29" s="16"/>
      <c r="X29" s="19"/>
      <c r="Y29" s="16"/>
      <c r="Z29" s="57"/>
      <c r="AA29" s="16"/>
      <c r="AB29" s="16"/>
      <c r="AC29" s="16"/>
      <c r="AD29" s="16"/>
      <c r="AE29" s="16"/>
      <c r="AF29" s="16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16"/>
      <c r="AT29" s="16"/>
      <c r="AU29" s="16"/>
      <c r="AV29" s="16"/>
      <c r="AW29" s="16"/>
      <c r="AX29" s="16"/>
      <c r="AY29" s="16"/>
      <c r="AZ29" s="16"/>
      <c r="BA29" s="16"/>
    </row>
    <row r="30" spans="1:53" s="15" customFormat="1" ht="14.25">
      <c r="A30" s="54" t="s">
        <v>45</v>
      </c>
      <c r="B30" s="13">
        <v>10.97</v>
      </c>
      <c r="C30" s="35">
        <v>18.83</v>
      </c>
      <c r="D30" s="24">
        <v>19307</v>
      </c>
      <c r="E30" s="13">
        <v>11</v>
      </c>
      <c r="F30" s="13">
        <f t="shared" si="0"/>
        <v>18.83</v>
      </c>
      <c r="G30" s="24">
        <f t="shared" si="1"/>
        <v>20561.954999999998</v>
      </c>
      <c r="H30" s="13">
        <v>10</v>
      </c>
      <c r="I30" s="13">
        <v>18.83</v>
      </c>
      <c r="J30" s="24">
        <v>15787.98</v>
      </c>
      <c r="K30" s="13">
        <v>11</v>
      </c>
      <c r="L30" s="35">
        <v>18.833</v>
      </c>
      <c r="M30" s="14">
        <v>15231.3</v>
      </c>
      <c r="N30" s="13">
        <v>11</v>
      </c>
      <c r="O30" s="35">
        <v>18.833</v>
      </c>
      <c r="P30" s="14">
        <v>15231.3</v>
      </c>
      <c r="Q30" s="13">
        <v>11</v>
      </c>
      <c r="R30" s="35">
        <v>18.833</v>
      </c>
      <c r="S30" s="74">
        <v>22166.2</v>
      </c>
      <c r="T30" s="19"/>
      <c r="U30" s="16"/>
      <c r="V30" s="16"/>
      <c r="W30" s="16"/>
      <c r="X30" s="19"/>
      <c r="Y30" s="16"/>
      <c r="Z30" s="57"/>
      <c r="AA30" s="16"/>
      <c r="AB30" s="16"/>
      <c r="AC30" s="16"/>
      <c r="AD30" s="16"/>
      <c r="AE30" s="16"/>
      <c r="AF30" s="16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16"/>
      <c r="AT30" s="16"/>
      <c r="AU30" s="16"/>
      <c r="AV30" s="16"/>
      <c r="AW30" s="16"/>
      <c r="AX30" s="16"/>
      <c r="AY30" s="16"/>
      <c r="AZ30" s="16"/>
      <c r="BA30" s="16"/>
    </row>
    <row r="31" spans="1:53" s="15" customFormat="1" ht="14.25">
      <c r="A31" s="54" t="s">
        <v>46</v>
      </c>
      <c r="B31" s="13">
        <v>9</v>
      </c>
      <c r="C31" s="35">
        <v>17.06</v>
      </c>
      <c r="D31" s="24">
        <v>20013</v>
      </c>
      <c r="E31" s="13">
        <v>8</v>
      </c>
      <c r="F31" s="13">
        <f t="shared" si="0"/>
        <v>17.06</v>
      </c>
      <c r="G31" s="24">
        <f t="shared" si="1"/>
        <v>21313.844999999998</v>
      </c>
      <c r="H31" s="13">
        <v>8</v>
      </c>
      <c r="I31" s="13">
        <v>16.33</v>
      </c>
      <c r="J31" s="24">
        <v>16325.33</v>
      </c>
      <c r="K31" s="13">
        <v>8</v>
      </c>
      <c r="L31" s="35">
        <v>16.333</v>
      </c>
      <c r="M31" s="14">
        <v>16695.35</v>
      </c>
      <c r="N31" s="13">
        <v>9</v>
      </c>
      <c r="O31" s="35">
        <v>16.333</v>
      </c>
      <c r="P31" s="14">
        <v>14840.31</v>
      </c>
      <c r="Q31" s="13">
        <v>9</v>
      </c>
      <c r="R31" s="35">
        <v>16.333</v>
      </c>
      <c r="S31" s="74">
        <v>18170.5</v>
      </c>
      <c r="T31" s="19"/>
      <c r="U31" s="16"/>
      <c r="V31" s="16"/>
      <c r="W31" s="16"/>
      <c r="X31" s="19"/>
      <c r="Y31" s="16"/>
      <c r="Z31" s="57"/>
      <c r="AA31" s="16"/>
      <c r="AB31" s="16"/>
      <c r="AC31" s="16"/>
      <c r="AD31" s="16"/>
      <c r="AE31" s="16"/>
      <c r="AF31" s="16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16"/>
      <c r="AT31" s="16"/>
      <c r="AU31" s="16"/>
      <c r="AV31" s="16"/>
      <c r="AW31" s="16"/>
      <c r="AX31" s="16"/>
      <c r="AY31" s="16"/>
      <c r="AZ31" s="16"/>
      <c r="BA31" s="16"/>
    </row>
    <row r="32" spans="1:53" s="66" customFormat="1" ht="15" hidden="1">
      <c r="A32" s="60"/>
      <c r="B32" s="48"/>
      <c r="C32" s="48"/>
      <c r="D32" s="49"/>
      <c r="E32" s="48"/>
      <c r="F32" s="48"/>
      <c r="G32" s="49"/>
      <c r="H32" s="48"/>
      <c r="I32" s="48"/>
      <c r="J32" s="49"/>
      <c r="K32" s="48"/>
      <c r="L32" s="48"/>
      <c r="M32" s="62"/>
      <c r="N32" s="48"/>
      <c r="O32" s="48"/>
      <c r="P32" s="62"/>
      <c r="Q32" s="48"/>
      <c r="R32" s="48"/>
      <c r="S32" s="76"/>
      <c r="T32" s="19"/>
      <c r="U32" s="23"/>
      <c r="V32" s="16"/>
      <c r="W32" s="23"/>
      <c r="X32" s="63"/>
      <c r="Y32" s="23"/>
      <c r="Z32" s="64"/>
      <c r="AA32" s="23"/>
      <c r="AB32" s="23"/>
      <c r="AC32" s="23"/>
      <c r="AD32" s="23"/>
      <c r="AE32" s="23"/>
      <c r="AF32" s="23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23"/>
      <c r="AT32" s="23"/>
      <c r="AU32" s="23"/>
      <c r="AV32" s="23"/>
      <c r="AW32" s="23"/>
      <c r="AX32" s="23"/>
      <c r="AY32" s="23"/>
      <c r="AZ32" s="23"/>
      <c r="BA32" s="23"/>
    </row>
    <row r="33" spans="1:53" s="66" customFormat="1" ht="14.25" customHeight="1">
      <c r="A33" s="60" t="s">
        <v>9</v>
      </c>
      <c r="B33" s="48">
        <v>595.55</v>
      </c>
      <c r="C33" s="48">
        <f>SUM(C6:C31)</f>
        <v>933.89</v>
      </c>
      <c r="D33" s="48">
        <v>18915</v>
      </c>
      <c r="E33" s="48">
        <f>E17+E32</f>
        <v>0</v>
      </c>
      <c r="F33" s="48">
        <f>F17+F32</f>
        <v>0</v>
      </c>
      <c r="G33" s="49">
        <f t="shared" si="1"/>
        <v>20144.475</v>
      </c>
      <c r="H33" s="48">
        <f>H32+H17</f>
        <v>0</v>
      </c>
      <c r="I33" s="48">
        <f>I32+I17</f>
        <v>0</v>
      </c>
      <c r="J33" s="49">
        <v>13527.3</v>
      </c>
      <c r="K33" s="48">
        <f>SUM(K17:K31)</f>
        <v>280</v>
      </c>
      <c r="L33" s="48">
        <f>SUM(L17:L31)</f>
        <v>405.404</v>
      </c>
      <c r="M33" s="62">
        <v>14277.07</v>
      </c>
      <c r="N33" s="48">
        <f>SUM(N17:N31)</f>
        <v>282</v>
      </c>
      <c r="O33" s="48">
        <f>SUM(O17:O31)</f>
        <v>405.404</v>
      </c>
      <c r="P33" s="62">
        <v>14254.08</v>
      </c>
      <c r="Q33" s="48">
        <f>SUM(Q17:Q31)</f>
        <v>275</v>
      </c>
      <c r="R33" s="48">
        <f>SUM(R17:R31)</f>
        <v>405.404</v>
      </c>
      <c r="S33" s="76">
        <v>19123.7</v>
      </c>
      <c r="T33" s="98"/>
      <c r="U33" s="23"/>
      <c r="V33" s="23"/>
      <c r="W33" s="23"/>
      <c r="X33" s="63"/>
      <c r="Y33" s="67"/>
      <c r="Z33" s="64"/>
      <c r="AA33" s="23"/>
      <c r="AB33" s="23"/>
      <c r="AC33" s="23"/>
      <c r="AD33" s="23"/>
      <c r="AE33" s="23"/>
      <c r="AF33" s="23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23"/>
      <c r="AT33" s="23"/>
      <c r="AU33" s="23"/>
      <c r="AV33" s="23"/>
      <c r="AW33" s="23"/>
      <c r="AX33" s="23"/>
      <c r="AY33" s="23"/>
      <c r="AZ33" s="23"/>
      <c r="BA33" s="23"/>
    </row>
    <row r="34" spans="1:53" s="19" customFormat="1" ht="14.25">
      <c r="A34" s="87"/>
      <c r="B34" s="20"/>
      <c r="C34" s="16"/>
      <c r="D34" s="26"/>
      <c r="E34" s="87"/>
      <c r="F34" s="87"/>
      <c r="G34" s="26"/>
      <c r="H34" s="95"/>
      <c r="I34" s="95"/>
      <c r="J34" s="25"/>
      <c r="K34" s="95"/>
      <c r="L34" s="36"/>
      <c r="M34" s="95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</row>
    <row r="35" spans="1:53" s="19" customFormat="1" ht="14.25">
      <c r="A35" s="87" t="s">
        <v>48</v>
      </c>
      <c r="B35" s="87"/>
      <c r="C35" s="16"/>
      <c r="D35" s="26" t="s">
        <v>47</v>
      </c>
      <c r="E35" s="123" t="s">
        <v>10</v>
      </c>
      <c r="F35" s="123"/>
      <c r="G35" s="26"/>
      <c r="H35" s="95"/>
      <c r="I35" s="95"/>
      <c r="J35" s="25"/>
      <c r="K35" s="95"/>
      <c r="L35" s="36"/>
      <c r="M35" s="95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</row>
    <row r="36" spans="1:45" s="19" customFormat="1" ht="14.25">
      <c r="A36" s="87" t="s">
        <v>11</v>
      </c>
      <c r="B36" s="87"/>
      <c r="C36" s="16"/>
      <c r="D36" s="26"/>
      <c r="E36" s="87"/>
      <c r="F36" s="87"/>
      <c r="G36" s="26"/>
      <c r="H36" s="95"/>
      <c r="I36" s="95"/>
      <c r="J36" s="25"/>
      <c r="K36" s="95"/>
      <c r="L36" s="36"/>
      <c r="M36" s="95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</row>
    <row r="37" spans="1:45" s="19" customFormat="1" ht="14.25">
      <c r="A37" s="87"/>
      <c r="B37" s="87"/>
      <c r="C37" s="16"/>
      <c r="D37" s="26"/>
      <c r="E37" s="87"/>
      <c r="F37" s="87"/>
      <c r="G37" s="26"/>
      <c r="H37" s="95"/>
      <c r="I37" s="95"/>
      <c r="J37" s="25"/>
      <c r="K37" s="95"/>
      <c r="L37" s="36"/>
      <c r="M37" s="95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</row>
    <row r="38" spans="1:45" s="19" customFormat="1" ht="14.25">
      <c r="A38" s="87" t="s">
        <v>54</v>
      </c>
      <c r="B38" s="87"/>
      <c r="C38" s="16"/>
      <c r="D38" s="26"/>
      <c r="E38" s="123" t="s">
        <v>12</v>
      </c>
      <c r="F38" s="123"/>
      <c r="G38" s="26"/>
      <c r="H38" s="95"/>
      <c r="I38" s="95"/>
      <c r="J38" s="25"/>
      <c r="K38" s="95"/>
      <c r="L38" s="36"/>
      <c r="M38" s="95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</row>
    <row r="39" spans="2:45" s="15" customFormat="1" ht="12.75" customHeight="1">
      <c r="B39" s="95"/>
      <c r="C39" s="9"/>
      <c r="D39" s="25"/>
      <c r="E39" s="95"/>
      <c r="F39" s="95"/>
      <c r="G39" s="25"/>
      <c r="H39" s="95"/>
      <c r="I39" s="95"/>
      <c r="J39" s="25"/>
      <c r="K39" s="95"/>
      <c r="L39" s="36"/>
      <c r="M39" s="95"/>
      <c r="N39" s="16"/>
      <c r="O39" s="9"/>
      <c r="P39" s="9"/>
      <c r="Q39" s="9"/>
      <c r="R39" s="9"/>
      <c r="S39" s="9"/>
      <c r="T39" s="16"/>
      <c r="U39" s="16"/>
      <c r="V39" s="9"/>
      <c r="W39" s="9"/>
      <c r="X39" s="9"/>
      <c r="Y39" s="16"/>
      <c r="Z39" s="16"/>
      <c r="AA39" s="16"/>
      <c r="AB39" s="16"/>
      <c r="AC39" s="16"/>
      <c r="AD39" s="16"/>
      <c r="AE39" s="16"/>
      <c r="AF39" s="16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</row>
    <row r="40" spans="2:45" s="15" customFormat="1" ht="12" customHeight="1" hidden="1">
      <c r="B40" s="95"/>
      <c r="C40" s="9"/>
      <c r="D40" s="25"/>
      <c r="E40" s="95"/>
      <c r="F40" s="95"/>
      <c r="G40" s="25"/>
      <c r="H40" s="95"/>
      <c r="I40" s="95"/>
      <c r="J40" s="25"/>
      <c r="K40" s="95"/>
      <c r="L40" s="36"/>
      <c r="M40" s="95"/>
      <c r="N40" s="16"/>
      <c r="O40" s="9"/>
      <c r="P40" s="9"/>
      <c r="Q40" s="9"/>
      <c r="R40" s="9"/>
      <c r="S40" s="9"/>
      <c r="T40" s="16"/>
      <c r="U40" s="16"/>
      <c r="V40" s="9"/>
      <c r="W40" s="9"/>
      <c r="X40" s="9"/>
      <c r="Y40" s="16"/>
      <c r="Z40" s="16"/>
      <c r="AA40" s="16"/>
      <c r="AB40" s="16"/>
      <c r="AC40" s="16"/>
      <c r="AD40" s="16"/>
      <c r="AE40" s="16"/>
      <c r="AF40" s="16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</row>
    <row r="41" spans="2:45" s="15" customFormat="1" ht="14.25" hidden="1">
      <c r="B41" s="95"/>
      <c r="C41" s="9"/>
      <c r="D41" s="25"/>
      <c r="E41" s="95"/>
      <c r="F41" s="95"/>
      <c r="G41" s="25"/>
      <c r="H41" s="95"/>
      <c r="I41" s="95"/>
      <c r="J41" s="25"/>
      <c r="K41" s="95"/>
      <c r="L41" s="36"/>
      <c r="M41" s="95"/>
      <c r="N41" s="16"/>
      <c r="O41" s="9"/>
      <c r="P41" s="9"/>
      <c r="Q41" s="9"/>
      <c r="R41" s="9"/>
      <c r="S41" s="9"/>
      <c r="T41" s="16"/>
      <c r="U41" s="16"/>
      <c r="V41" s="9"/>
      <c r="W41" s="9"/>
      <c r="X41" s="9"/>
      <c r="Y41" s="16"/>
      <c r="Z41" s="16"/>
      <c r="AA41" s="16"/>
      <c r="AB41" s="16"/>
      <c r="AC41" s="16"/>
      <c r="AD41" s="16"/>
      <c r="AE41" s="16"/>
      <c r="AF41" s="16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</row>
    <row r="42" s="125" customFormat="1" ht="40.5" customHeight="1">
      <c r="A42" s="124"/>
    </row>
    <row r="43" spans="2:45" s="15" customFormat="1" ht="14.25">
      <c r="B43" s="95"/>
      <c r="C43" s="9"/>
      <c r="D43" s="25"/>
      <c r="E43" s="95"/>
      <c r="F43" s="95"/>
      <c r="G43" s="25"/>
      <c r="H43" s="95"/>
      <c r="I43" s="95"/>
      <c r="J43" s="25"/>
      <c r="K43" s="95"/>
      <c r="L43" s="36"/>
      <c r="M43" s="95"/>
      <c r="N43" s="16"/>
      <c r="O43" s="9"/>
      <c r="P43" s="9"/>
      <c r="Q43" s="9"/>
      <c r="R43" s="9"/>
      <c r="S43" s="9"/>
      <c r="T43" s="16"/>
      <c r="U43" s="16"/>
      <c r="V43" s="9"/>
      <c r="W43" s="9"/>
      <c r="X43" s="9"/>
      <c r="Y43" s="16"/>
      <c r="Z43" s="16"/>
      <c r="AA43" s="16"/>
      <c r="AB43" s="16"/>
      <c r="AC43" s="16"/>
      <c r="AD43" s="16"/>
      <c r="AE43" s="16"/>
      <c r="AF43" s="16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</row>
    <row r="44" spans="2:45" s="15" customFormat="1" ht="14.25">
      <c r="B44" s="95"/>
      <c r="C44" s="9"/>
      <c r="D44" s="25"/>
      <c r="E44" s="95"/>
      <c r="F44" s="95"/>
      <c r="G44" s="25"/>
      <c r="H44" s="95"/>
      <c r="I44" s="95"/>
      <c r="J44" s="25"/>
      <c r="K44" s="95"/>
      <c r="L44" s="36"/>
      <c r="M44" s="95"/>
      <c r="N44" s="16"/>
      <c r="O44" s="9"/>
      <c r="P44" s="9"/>
      <c r="Q44" s="9"/>
      <c r="R44" s="9"/>
      <c r="S44" s="9"/>
      <c r="T44" s="16"/>
      <c r="U44" s="16"/>
      <c r="V44" s="9"/>
      <c r="W44" s="9"/>
      <c r="X44" s="9"/>
      <c r="Y44" s="16"/>
      <c r="Z44" s="16"/>
      <c r="AA44" s="16"/>
      <c r="AB44" s="16"/>
      <c r="AC44" s="16"/>
      <c r="AD44" s="16"/>
      <c r="AE44" s="16"/>
      <c r="AF44" s="16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</row>
    <row r="45" spans="2:45" s="15" customFormat="1" ht="14.25">
      <c r="B45" s="95"/>
      <c r="C45" s="9"/>
      <c r="D45" s="25"/>
      <c r="E45" s="95"/>
      <c r="F45" s="95"/>
      <c r="G45" s="25"/>
      <c r="H45" s="95"/>
      <c r="I45" s="95"/>
      <c r="J45" s="25"/>
      <c r="K45" s="95"/>
      <c r="L45" s="36"/>
      <c r="M45" s="95"/>
      <c r="N45" s="16"/>
      <c r="O45" s="9"/>
      <c r="P45" s="9"/>
      <c r="Q45" s="9"/>
      <c r="R45" s="9"/>
      <c r="S45" s="9"/>
      <c r="T45" s="16"/>
      <c r="U45" s="16"/>
      <c r="V45" s="9"/>
      <c r="W45" s="9"/>
      <c r="X45" s="9"/>
      <c r="Y45" s="16"/>
      <c r="Z45" s="16"/>
      <c r="AA45" s="16"/>
      <c r="AB45" s="16"/>
      <c r="AC45" s="16"/>
      <c r="AD45" s="16"/>
      <c r="AE45" s="16"/>
      <c r="AF45" s="16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</row>
    <row r="46" spans="2:45" s="15" customFormat="1" ht="14.25">
      <c r="B46" s="95"/>
      <c r="C46" s="9"/>
      <c r="D46" s="25"/>
      <c r="E46" s="95"/>
      <c r="F46" s="95"/>
      <c r="G46" s="25"/>
      <c r="H46" s="95"/>
      <c r="I46" s="95"/>
      <c r="J46" s="25"/>
      <c r="K46" s="95"/>
      <c r="L46" s="36"/>
      <c r="M46" s="95"/>
      <c r="N46" s="16"/>
      <c r="O46" s="9"/>
      <c r="P46" s="9"/>
      <c r="Q46" s="9"/>
      <c r="R46" s="9"/>
      <c r="S46" s="9"/>
      <c r="T46" s="16"/>
      <c r="U46" s="16"/>
      <c r="V46" s="9"/>
      <c r="W46" s="9"/>
      <c r="X46" s="9"/>
      <c r="Y46" s="16"/>
      <c r="Z46" s="16"/>
      <c r="AA46" s="16"/>
      <c r="AB46" s="16"/>
      <c r="AC46" s="16"/>
      <c r="AD46" s="16"/>
      <c r="AE46" s="16"/>
      <c r="AF46" s="16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</row>
    <row r="47" spans="2:45" s="15" customFormat="1" ht="14.25">
      <c r="B47" s="95"/>
      <c r="C47" s="9"/>
      <c r="D47" s="25"/>
      <c r="E47" s="95"/>
      <c r="F47" s="95"/>
      <c r="G47" s="25"/>
      <c r="H47" s="95"/>
      <c r="I47" s="95"/>
      <c r="J47" s="25"/>
      <c r="K47" s="95"/>
      <c r="L47" s="36"/>
      <c r="M47" s="95"/>
      <c r="N47" s="16"/>
      <c r="O47" s="9"/>
      <c r="P47" s="9"/>
      <c r="Q47" s="9"/>
      <c r="R47" s="9"/>
      <c r="S47" s="9"/>
      <c r="T47" s="16"/>
      <c r="U47" s="16"/>
      <c r="V47" s="9"/>
      <c r="W47" s="9"/>
      <c r="X47" s="9"/>
      <c r="Y47" s="16"/>
      <c r="Z47" s="16"/>
      <c r="AA47" s="16"/>
      <c r="AB47" s="16"/>
      <c r="AC47" s="16"/>
      <c r="AD47" s="16"/>
      <c r="AE47" s="16"/>
      <c r="AF47" s="16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</row>
    <row r="48" spans="2:45" s="15" customFormat="1" ht="14.25">
      <c r="B48" s="95"/>
      <c r="C48" s="9"/>
      <c r="D48" s="25"/>
      <c r="E48" s="95"/>
      <c r="F48" s="95"/>
      <c r="G48" s="25"/>
      <c r="H48" s="95"/>
      <c r="I48" s="95"/>
      <c r="J48" s="25"/>
      <c r="K48" s="95"/>
      <c r="L48" s="36"/>
      <c r="M48" s="95"/>
      <c r="N48" s="16"/>
      <c r="O48" s="9"/>
      <c r="P48" s="9"/>
      <c r="Q48" s="9"/>
      <c r="R48" s="9"/>
      <c r="S48" s="9"/>
      <c r="T48" s="16"/>
      <c r="U48" s="16"/>
      <c r="V48" s="9"/>
      <c r="W48" s="9"/>
      <c r="X48" s="9"/>
      <c r="Y48" s="16"/>
      <c r="Z48" s="16"/>
      <c r="AA48" s="16"/>
      <c r="AB48" s="16"/>
      <c r="AC48" s="16"/>
      <c r="AD48" s="16"/>
      <c r="AE48" s="16"/>
      <c r="AF48" s="16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</row>
    <row r="49" spans="2:45" s="15" customFormat="1" ht="14.25">
      <c r="B49" s="95"/>
      <c r="C49" s="9"/>
      <c r="D49" s="25"/>
      <c r="E49" s="95"/>
      <c r="F49" s="95"/>
      <c r="G49" s="25"/>
      <c r="H49" s="95"/>
      <c r="I49" s="95"/>
      <c r="J49" s="25"/>
      <c r="K49" s="95"/>
      <c r="L49" s="36"/>
      <c r="M49" s="95"/>
      <c r="N49" s="16"/>
      <c r="O49" s="9"/>
      <c r="P49" s="9"/>
      <c r="Q49" s="9"/>
      <c r="R49" s="9"/>
      <c r="S49" s="9"/>
      <c r="T49" s="16"/>
      <c r="U49" s="16"/>
      <c r="V49" s="9"/>
      <c r="W49" s="9"/>
      <c r="X49" s="9"/>
      <c r="Y49" s="16"/>
      <c r="Z49" s="16"/>
      <c r="AA49" s="16"/>
      <c r="AB49" s="16"/>
      <c r="AC49" s="16"/>
      <c r="AD49" s="16"/>
      <c r="AE49" s="16"/>
      <c r="AF49" s="16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</row>
    <row r="50" spans="2:32" s="9" customFormat="1" ht="14.25">
      <c r="B50" s="95"/>
      <c r="D50" s="25"/>
      <c r="E50" s="95"/>
      <c r="F50" s="95"/>
      <c r="G50" s="25"/>
      <c r="H50" s="95"/>
      <c r="I50" s="95"/>
      <c r="J50" s="25"/>
      <c r="K50" s="95"/>
      <c r="L50" s="36"/>
      <c r="M50" s="95"/>
      <c r="N50" s="16"/>
      <c r="T50" s="16"/>
      <c r="U50" s="16"/>
      <c r="Y50" s="16"/>
      <c r="Z50" s="16"/>
      <c r="AA50" s="16"/>
      <c r="AB50" s="16"/>
      <c r="AC50" s="16"/>
      <c r="AD50" s="16"/>
      <c r="AE50" s="16"/>
      <c r="AF50" s="16"/>
    </row>
    <row r="51" spans="2:32" s="9" customFormat="1" ht="14.25">
      <c r="B51" s="95"/>
      <c r="D51" s="25"/>
      <c r="E51" s="95"/>
      <c r="F51" s="95"/>
      <c r="G51" s="25"/>
      <c r="H51" s="95"/>
      <c r="I51" s="95"/>
      <c r="J51" s="25"/>
      <c r="K51" s="95"/>
      <c r="L51" s="36"/>
      <c r="M51" s="95"/>
      <c r="N51" s="16"/>
      <c r="T51" s="16"/>
      <c r="U51" s="16"/>
      <c r="Y51" s="16"/>
      <c r="Z51" s="16"/>
      <c r="AA51" s="16"/>
      <c r="AB51" s="16"/>
      <c r="AC51" s="16"/>
      <c r="AD51" s="16"/>
      <c r="AE51" s="16"/>
      <c r="AF51" s="16"/>
    </row>
    <row r="52" spans="2:32" s="9" customFormat="1" ht="14.25">
      <c r="B52" s="95"/>
      <c r="D52" s="25"/>
      <c r="E52" s="95"/>
      <c r="F52" s="95"/>
      <c r="G52" s="25"/>
      <c r="H52" s="95"/>
      <c r="I52" s="95"/>
      <c r="J52" s="25"/>
      <c r="K52" s="95"/>
      <c r="L52" s="36"/>
      <c r="M52" s="95"/>
      <c r="N52" s="16"/>
      <c r="T52" s="16"/>
      <c r="U52" s="16"/>
      <c r="Y52" s="16"/>
      <c r="Z52" s="16"/>
      <c r="AA52" s="16"/>
      <c r="AB52" s="16"/>
      <c r="AC52" s="16"/>
      <c r="AD52" s="16"/>
      <c r="AE52" s="16"/>
      <c r="AF52" s="16"/>
    </row>
    <row r="53" spans="2:32" s="9" customFormat="1" ht="14.25">
      <c r="B53" s="95"/>
      <c r="D53" s="25"/>
      <c r="E53" s="95"/>
      <c r="F53" s="95"/>
      <c r="G53" s="25"/>
      <c r="H53" s="95"/>
      <c r="I53" s="95"/>
      <c r="J53" s="25"/>
      <c r="K53" s="95"/>
      <c r="L53" s="36"/>
      <c r="M53" s="95"/>
      <c r="N53" s="16"/>
      <c r="T53" s="16"/>
      <c r="U53" s="16"/>
      <c r="Y53" s="16"/>
      <c r="Z53" s="16"/>
      <c r="AA53" s="16"/>
      <c r="AB53" s="16"/>
      <c r="AC53" s="16"/>
      <c r="AD53" s="16"/>
      <c r="AE53" s="16"/>
      <c r="AF53" s="16"/>
    </row>
    <row r="54" spans="2:32" s="9" customFormat="1" ht="14.25">
      <c r="B54" s="95"/>
      <c r="D54" s="25"/>
      <c r="E54" s="95"/>
      <c r="F54" s="95"/>
      <c r="G54" s="25"/>
      <c r="H54" s="95"/>
      <c r="I54" s="95"/>
      <c r="J54" s="25"/>
      <c r="K54" s="95"/>
      <c r="L54" s="36"/>
      <c r="M54" s="95"/>
      <c r="N54" s="16"/>
      <c r="T54" s="16"/>
      <c r="U54" s="16"/>
      <c r="Y54" s="16"/>
      <c r="Z54" s="16"/>
      <c r="AA54" s="16"/>
      <c r="AB54" s="16"/>
      <c r="AC54" s="16"/>
      <c r="AD54" s="16"/>
      <c r="AE54" s="16"/>
      <c r="AF54" s="16"/>
    </row>
    <row r="55" spans="2:32" s="9" customFormat="1" ht="14.25">
      <c r="B55" s="95"/>
      <c r="D55" s="25"/>
      <c r="E55" s="95"/>
      <c r="F55" s="95"/>
      <c r="G55" s="25"/>
      <c r="H55" s="95"/>
      <c r="I55" s="95"/>
      <c r="J55" s="25"/>
      <c r="K55" s="95"/>
      <c r="L55" s="36"/>
      <c r="M55" s="95"/>
      <c r="N55" s="16"/>
      <c r="T55" s="16"/>
      <c r="U55" s="16"/>
      <c r="Y55" s="16"/>
      <c r="Z55" s="16"/>
      <c r="AA55" s="16"/>
      <c r="AB55" s="16"/>
      <c r="AC55" s="16"/>
      <c r="AD55" s="16"/>
      <c r="AE55" s="16"/>
      <c r="AF55" s="16"/>
    </row>
    <row r="56" spans="2:32" s="9" customFormat="1" ht="14.25">
      <c r="B56" s="95"/>
      <c r="D56" s="25"/>
      <c r="E56" s="95"/>
      <c r="F56" s="95"/>
      <c r="G56" s="25"/>
      <c r="H56" s="95"/>
      <c r="I56" s="95"/>
      <c r="J56" s="25"/>
      <c r="K56" s="95"/>
      <c r="L56" s="36"/>
      <c r="M56" s="95"/>
      <c r="N56" s="16"/>
      <c r="T56" s="16"/>
      <c r="U56" s="16"/>
      <c r="Y56" s="16"/>
      <c r="Z56" s="16"/>
      <c r="AA56" s="16"/>
      <c r="AB56" s="16"/>
      <c r="AC56" s="16"/>
      <c r="AD56" s="16"/>
      <c r="AE56" s="16"/>
      <c r="AF56" s="16"/>
    </row>
    <row r="57" spans="2:32" s="9" customFormat="1" ht="14.25">
      <c r="B57" s="95"/>
      <c r="D57" s="25"/>
      <c r="E57" s="95"/>
      <c r="F57" s="95"/>
      <c r="G57" s="25"/>
      <c r="H57" s="95"/>
      <c r="I57" s="95"/>
      <c r="J57" s="25"/>
      <c r="K57" s="95"/>
      <c r="L57" s="36"/>
      <c r="M57" s="95"/>
      <c r="N57" s="16"/>
      <c r="T57" s="16"/>
      <c r="U57" s="16"/>
      <c r="Y57" s="16"/>
      <c r="Z57" s="16"/>
      <c r="AA57" s="16"/>
      <c r="AB57" s="16"/>
      <c r="AC57" s="16"/>
      <c r="AD57" s="16"/>
      <c r="AE57" s="16"/>
      <c r="AF57" s="16"/>
    </row>
    <row r="58" spans="2:32" s="9" customFormat="1" ht="14.25">
      <c r="B58" s="95"/>
      <c r="D58" s="25"/>
      <c r="E58" s="95"/>
      <c r="F58" s="95"/>
      <c r="G58" s="25"/>
      <c r="H58" s="95"/>
      <c r="I58" s="95"/>
      <c r="J58" s="25"/>
      <c r="K58" s="95"/>
      <c r="L58" s="36"/>
      <c r="M58" s="95"/>
      <c r="N58" s="16"/>
      <c r="T58" s="16"/>
      <c r="U58" s="16"/>
      <c r="Y58" s="16"/>
      <c r="Z58" s="16"/>
      <c r="AA58" s="16"/>
      <c r="AB58" s="16"/>
      <c r="AC58" s="16"/>
      <c r="AD58" s="16"/>
      <c r="AE58" s="16"/>
      <c r="AF58" s="16"/>
    </row>
    <row r="59" spans="2:32" s="9" customFormat="1" ht="14.25">
      <c r="B59" s="95"/>
      <c r="D59" s="25"/>
      <c r="E59" s="95"/>
      <c r="F59" s="95"/>
      <c r="G59" s="25"/>
      <c r="H59" s="95"/>
      <c r="I59" s="95"/>
      <c r="J59" s="25"/>
      <c r="K59" s="95"/>
      <c r="L59" s="36"/>
      <c r="M59" s="95"/>
      <c r="N59" s="16"/>
      <c r="T59" s="16"/>
      <c r="U59" s="16"/>
      <c r="Y59" s="16"/>
      <c r="Z59" s="16"/>
      <c r="AA59" s="16"/>
      <c r="AB59" s="16"/>
      <c r="AC59" s="16"/>
      <c r="AD59" s="16"/>
      <c r="AE59" s="16"/>
      <c r="AF59" s="16"/>
    </row>
    <row r="60" spans="2:32" s="9" customFormat="1" ht="14.25">
      <c r="B60" s="95"/>
      <c r="D60" s="25"/>
      <c r="E60" s="95"/>
      <c r="F60" s="95"/>
      <c r="G60" s="25"/>
      <c r="H60" s="95"/>
      <c r="I60" s="95"/>
      <c r="J60" s="25"/>
      <c r="K60" s="95"/>
      <c r="L60" s="36"/>
      <c r="M60" s="95"/>
      <c r="N60" s="16"/>
      <c r="T60" s="16"/>
      <c r="U60" s="16"/>
      <c r="Y60" s="16"/>
      <c r="Z60" s="16"/>
      <c r="AA60" s="16"/>
      <c r="AB60" s="16"/>
      <c r="AC60" s="16"/>
      <c r="AD60" s="16"/>
      <c r="AE60" s="16"/>
      <c r="AF60" s="16"/>
    </row>
    <row r="61" spans="2:32" s="9" customFormat="1" ht="14.25">
      <c r="B61" s="95"/>
      <c r="D61" s="25"/>
      <c r="E61" s="95"/>
      <c r="F61" s="95"/>
      <c r="G61" s="25"/>
      <c r="H61" s="95"/>
      <c r="I61" s="95"/>
      <c r="J61" s="25"/>
      <c r="K61" s="95"/>
      <c r="L61" s="36"/>
      <c r="M61" s="95"/>
      <c r="N61" s="16"/>
      <c r="T61" s="16"/>
      <c r="U61" s="16"/>
      <c r="Y61" s="16"/>
      <c r="Z61" s="16"/>
      <c r="AA61" s="16"/>
      <c r="AB61" s="16"/>
      <c r="AC61" s="16"/>
      <c r="AD61" s="16"/>
      <c r="AE61" s="16"/>
      <c r="AF61" s="16"/>
    </row>
    <row r="62" spans="2:32" s="9" customFormat="1" ht="14.25">
      <c r="B62" s="95"/>
      <c r="D62" s="25"/>
      <c r="E62" s="95"/>
      <c r="F62" s="95"/>
      <c r="G62" s="25"/>
      <c r="H62" s="95"/>
      <c r="I62" s="95"/>
      <c r="J62" s="25"/>
      <c r="K62" s="95"/>
      <c r="L62" s="36"/>
      <c r="M62" s="95"/>
      <c r="N62" s="16"/>
      <c r="T62" s="16"/>
      <c r="U62" s="16"/>
      <c r="Y62" s="16"/>
      <c r="Z62" s="16"/>
      <c r="AA62" s="16"/>
      <c r="AB62" s="16"/>
      <c r="AC62" s="16"/>
      <c r="AD62" s="16"/>
      <c r="AE62" s="16"/>
      <c r="AF62" s="16"/>
    </row>
    <row r="63" spans="2:32" s="9" customFormat="1" ht="14.25">
      <c r="B63" s="95"/>
      <c r="D63" s="25"/>
      <c r="E63" s="95"/>
      <c r="F63" s="95"/>
      <c r="G63" s="25"/>
      <c r="H63" s="95"/>
      <c r="I63" s="95"/>
      <c r="J63" s="25"/>
      <c r="K63" s="95"/>
      <c r="L63" s="36"/>
      <c r="M63" s="95"/>
      <c r="N63" s="16"/>
      <c r="T63" s="16"/>
      <c r="U63" s="16"/>
      <c r="Y63" s="16"/>
      <c r="Z63" s="16"/>
      <c r="AA63" s="16"/>
      <c r="AB63" s="16"/>
      <c r="AC63" s="16"/>
      <c r="AD63" s="16"/>
      <c r="AE63" s="16"/>
      <c r="AF63" s="16"/>
    </row>
    <row r="64" spans="2:32" s="9" customFormat="1" ht="14.25">
      <c r="B64" s="95"/>
      <c r="D64" s="25"/>
      <c r="E64" s="95"/>
      <c r="F64" s="95"/>
      <c r="G64" s="25"/>
      <c r="H64" s="95"/>
      <c r="I64" s="95"/>
      <c r="J64" s="25"/>
      <c r="K64" s="95"/>
      <c r="L64" s="36"/>
      <c r="M64" s="95"/>
      <c r="N64" s="16"/>
      <c r="T64" s="16"/>
      <c r="U64" s="16"/>
      <c r="Y64" s="16"/>
      <c r="Z64" s="16"/>
      <c r="AA64" s="16"/>
      <c r="AB64" s="16"/>
      <c r="AC64" s="16"/>
      <c r="AD64" s="16"/>
      <c r="AE64" s="16"/>
      <c r="AF64" s="16"/>
    </row>
    <row r="65" spans="2:32" s="9" customFormat="1" ht="14.25">
      <c r="B65" s="95"/>
      <c r="D65" s="25"/>
      <c r="E65" s="95"/>
      <c r="F65" s="95"/>
      <c r="G65" s="25"/>
      <c r="H65" s="95"/>
      <c r="I65" s="95"/>
      <c r="J65" s="25"/>
      <c r="K65" s="95"/>
      <c r="L65" s="36"/>
      <c r="M65" s="95"/>
      <c r="N65" s="16"/>
      <c r="T65" s="16"/>
      <c r="U65" s="16"/>
      <c r="Y65" s="16"/>
      <c r="Z65" s="16"/>
      <c r="AA65" s="16"/>
      <c r="AB65" s="16"/>
      <c r="AC65" s="16"/>
      <c r="AD65" s="16"/>
      <c r="AE65" s="16"/>
      <c r="AF65" s="16"/>
    </row>
    <row r="66" spans="2:45" s="15" customFormat="1" ht="14.25">
      <c r="B66" s="95"/>
      <c r="C66" s="9"/>
      <c r="D66" s="25"/>
      <c r="E66" s="95"/>
      <c r="F66" s="95"/>
      <c r="G66" s="25"/>
      <c r="H66" s="95"/>
      <c r="I66" s="95"/>
      <c r="J66" s="25"/>
      <c r="K66" s="95"/>
      <c r="L66" s="36"/>
      <c r="M66" s="95"/>
      <c r="N66" s="16"/>
      <c r="O66" s="9"/>
      <c r="P66" s="9"/>
      <c r="Q66" s="9"/>
      <c r="R66" s="9"/>
      <c r="S66" s="9"/>
      <c r="T66" s="16"/>
      <c r="U66" s="16"/>
      <c r="V66" s="9"/>
      <c r="W66" s="9"/>
      <c r="X66" s="9"/>
      <c r="Y66" s="16"/>
      <c r="Z66" s="16"/>
      <c r="AA66" s="16"/>
      <c r="AB66" s="16"/>
      <c r="AC66" s="16"/>
      <c r="AD66" s="16"/>
      <c r="AE66" s="16"/>
      <c r="AF66" s="16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</row>
    <row r="67" spans="2:45" s="15" customFormat="1" ht="14.25">
      <c r="B67" s="95"/>
      <c r="C67" s="9"/>
      <c r="D67" s="25"/>
      <c r="E67" s="95"/>
      <c r="F67" s="95"/>
      <c r="G67" s="25"/>
      <c r="H67" s="95"/>
      <c r="I67" s="95"/>
      <c r="J67" s="25"/>
      <c r="K67" s="95"/>
      <c r="L67" s="36"/>
      <c r="M67" s="95"/>
      <c r="N67" s="16"/>
      <c r="O67" s="9"/>
      <c r="P67" s="9"/>
      <c r="Q67" s="9"/>
      <c r="R67" s="9"/>
      <c r="S67" s="9"/>
      <c r="T67" s="16"/>
      <c r="U67" s="16"/>
      <c r="V67" s="9"/>
      <c r="W67" s="9"/>
      <c r="X67" s="9"/>
      <c r="Y67" s="16"/>
      <c r="Z67" s="16"/>
      <c r="AA67" s="16"/>
      <c r="AB67" s="16"/>
      <c r="AC67" s="16"/>
      <c r="AD67" s="16"/>
      <c r="AE67" s="16"/>
      <c r="AF67" s="16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</row>
    <row r="68" spans="2:45" s="15" customFormat="1" ht="14.25">
      <c r="B68" s="95"/>
      <c r="C68" s="9"/>
      <c r="D68" s="25"/>
      <c r="E68" s="95"/>
      <c r="F68" s="95"/>
      <c r="G68" s="25"/>
      <c r="H68" s="95"/>
      <c r="I68" s="95"/>
      <c r="J68" s="25"/>
      <c r="K68" s="95"/>
      <c r="L68" s="36"/>
      <c r="M68" s="95"/>
      <c r="N68" s="16"/>
      <c r="O68" s="9"/>
      <c r="P68" s="9"/>
      <c r="Q68" s="9"/>
      <c r="R68" s="9"/>
      <c r="S68" s="9"/>
      <c r="T68" s="16"/>
      <c r="U68" s="16"/>
      <c r="V68" s="9"/>
      <c r="W68" s="9"/>
      <c r="X68" s="9"/>
      <c r="Y68" s="16"/>
      <c r="Z68" s="16"/>
      <c r="AA68" s="16"/>
      <c r="AB68" s="16"/>
      <c r="AC68" s="16"/>
      <c r="AD68" s="16"/>
      <c r="AE68" s="16"/>
      <c r="AF68" s="16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</row>
    <row r="69" spans="2:45" s="15" customFormat="1" ht="14.25">
      <c r="B69" s="95"/>
      <c r="C69" s="9"/>
      <c r="D69" s="25"/>
      <c r="E69" s="95"/>
      <c r="F69" s="95"/>
      <c r="G69" s="25"/>
      <c r="H69" s="95"/>
      <c r="I69" s="95"/>
      <c r="J69" s="25"/>
      <c r="K69" s="95"/>
      <c r="L69" s="36"/>
      <c r="M69" s="95"/>
      <c r="N69" s="16"/>
      <c r="O69" s="9"/>
      <c r="P69" s="9"/>
      <c r="Q69" s="9"/>
      <c r="R69" s="9"/>
      <c r="S69" s="9"/>
      <c r="T69" s="16"/>
      <c r="U69" s="16"/>
      <c r="V69" s="9"/>
      <c r="W69" s="9"/>
      <c r="X69" s="9"/>
      <c r="Y69" s="16"/>
      <c r="Z69" s="16"/>
      <c r="AA69" s="16"/>
      <c r="AB69" s="16"/>
      <c r="AC69" s="16"/>
      <c r="AD69" s="16"/>
      <c r="AE69" s="16"/>
      <c r="AF69" s="16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</row>
    <row r="70" spans="2:45" s="15" customFormat="1" ht="14.25">
      <c r="B70" s="95"/>
      <c r="C70" s="9"/>
      <c r="D70" s="25"/>
      <c r="E70" s="95"/>
      <c r="F70" s="95"/>
      <c r="G70" s="25"/>
      <c r="H70" s="95"/>
      <c r="I70" s="95"/>
      <c r="J70" s="25"/>
      <c r="K70" s="95"/>
      <c r="L70" s="36"/>
      <c r="M70" s="95"/>
      <c r="N70" s="16"/>
      <c r="O70" s="9"/>
      <c r="P70" s="9"/>
      <c r="Q70" s="9"/>
      <c r="R70" s="9"/>
      <c r="S70" s="9"/>
      <c r="T70" s="16"/>
      <c r="U70" s="16"/>
      <c r="V70" s="9"/>
      <c r="W70" s="9"/>
      <c r="X70" s="9"/>
      <c r="Y70" s="16"/>
      <c r="Z70" s="16"/>
      <c r="AA70" s="16"/>
      <c r="AB70" s="16"/>
      <c r="AC70" s="16"/>
      <c r="AD70" s="16"/>
      <c r="AE70" s="16"/>
      <c r="AF70" s="16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</row>
    <row r="71" spans="2:45" s="15" customFormat="1" ht="14.25">
      <c r="B71" s="95"/>
      <c r="C71" s="9"/>
      <c r="D71" s="25"/>
      <c r="E71" s="95"/>
      <c r="F71" s="95"/>
      <c r="G71" s="25"/>
      <c r="H71" s="95"/>
      <c r="I71" s="95"/>
      <c r="J71" s="25"/>
      <c r="K71" s="95"/>
      <c r="L71" s="36"/>
      <c r="M71" s="95"/>
      <c r="N71" s="16"/>
      <c r="O71" s="9"/>
      <c r="P71" s="9"/>
      <c r="Q71" s="9"/>
      <c r="R71" s="9"/>
      <c r="S71" s="9"/>
      <c r="T71" s="16"/>
      <c r="U71" s="16"/>
      <c r="V71" s="9"/>
      <c r="W71" s="9"/>
      <c r="X71" s="9"/>
      <c r="Y71" s="16"/>
      <c r="Z71" s="16"/>
      <c r="AA71" s="16"/>
      <c r="AB71" s="16"/>
      <c r="AC71" s="16"/>
      <c r="AD71" s="16"/>
      <c r="AE71" s="16"/>
      <c r="AF71" s="16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</row>
    <row r="72" spans="2:45" s="15" customFormat="1" ht="14.25">
      <c r="B72" s="95"/>
      <c r="C72" s="9"/>
      <c r="D72" s="25"/>
      <c r="E72" s="95"/>
      <c r="F72" s="95"/>
      <c r="G72" s="25"/>
      <c r="H72" s="95"/>
      <c r="I72" s="95"/>
      <c r="J72" s="25"/>
      <c r="K72" s="95"/>
      <c r="L72" s="36"/>
      <c r="M72" s="95"/>
      <c r="N72" s="16"/>
      <c r="O72" s="9"/>
      <c r="P72" s="9"/>
      <c r="Q72" s="9"/>
      <c r="R72" s="9"/>
      <c r="S72" s="9"/>
      <c r="T72" s="16"/>
      <c r="U72" s="16"/>
      <c r="V72" s="9"/>
      <c r="W72" s="9"/>
      <c r="X72" s="9"/>
      <c r="Y72" s="16"/>
      <c r="Z72" s="16"/>
      <c r="AA72" s="16"/>
      <c r="AB72" s="16"/>
      <c r="AC72" s="16"/>
      <c r="AD72" s="16"/>
      <c r="AE72" s="16"/>
      <c r="AF72" s="16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</row>
    <row r="73" spans="2:45" s="15" customFormat="1" ht="14.25">
      <c r="B73" s="95"/>
      <c r="C73" s="9"/>
      <c r="D73" s="25"/>
      <c r="E73" s="95"/>
      <c r="F73" s="95"/>
      <c r="G73" s="25"/>
      <c r="H73" s="95"/>
      <c r="I73" s="95"/>
      <c r="J73" s="25"/>
      <c r="K73" s="95"/>
      <c r="L73" s="36"/>
      <c r="M73" s="95"/>
      <c r="N73" s="16"/>
      <c r="O73" s="9"/>
      <c r="P73" s="9"/>
      <c r="Q73" s="9"/>
      <c r="R73" s="9"/>
      <c r="S73" s="9"/>
      <c r="T73" s="16"/>
      <c r="U73" s="16"/>
      <c r="V73" s="9"/>
      <c r="W73" s="9"/>
      <c r="X73" s="9"/>
      <c r="Y73" s="16"/>
      <c r="Z73" s="16"/>
      <c r="AA73" s="16"/>
      <c r="AB73" s="16"/>
      <c r="AC73" s="16"/>
      <c r="AD73" s="16"/>
      <c r="AE73" s="16"/>
      <c r="AF73" s="16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</row>
    <row r="74" spans="2:45" s="15" customFormat="1" ht="14.25">
      <c r="B74" s="95"/>
      <c r="C74" s="9"/>
      <c r="D74" s="25"/>
      <c r="E74" s="95"/>
      <c r="F74" s="95"/>
      <c r="G74" s="25"/>
      <c r="H74" s="95"/>
      <c r="I74" s="95"/>
      <c r="J74" s="25"/>
      <c r="K74" s="95"/>
      <c r="L74" s="36"/>
      <c r="M74" s="95"/>
      <c r="N74" s="16"/>
      <c r="O74" s="9"/>
      <c r="P74" s="9"/>
      <c r="Q74" s="9"/>
      <c r="R74" s="9"/>
      <c r="S74" s="9"/>
      <c r="T74" s="16"/>
      <c r="U74" s="16"/>
      <c r="V74" s="9"/>
      <c r="W74" s="9"/>
      <c r="X74" s="9"/>
      <c r="Y74" s="16"/>
      <c r="Z74" s="16"/>
      <c r="AA74" s="16"/>
      <c r="AB74" s="16"/>
      <c r="AC74" s="16"/>
      <c r="AD74" s="16"/>
      <c r="AE74" s="16"/>
      <c r="AF74" s="16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</row>
    <row r="75" spans="2:45" s="19" customFormat="1" ht="14.25">
      <c r="B75" s="95"/>
      <c r="C75" s="16"/>
      <c r="D75" s="25"/>
      <c r="E75" s="95"/>
      <c r="F75" s="95"/>
      <c r="G75" s="25"/>
      <c r="H75" s="95"/>
      <c r="I75" s="95"/>
      <c r="J75" s="25"/>
      <c r="K75" s="95"/>
      <c r="L75" s="36"/>
      <c r="M75" s="95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</row>
    <row r="76" spans="2:52" s="19" customFormat="1" ht="14.25">
      <c r="B76" s="16"/>
      <c r="C76" s="95"/>
      <c r="D76" s="26"/>
      <c r="E76" s="20"/>
      <c r="F76" s="20"/>
      <c r="G76" s="26"/>
      <c r="H76" s="20"/>
      <c r="I76" s="95"/>
      <c r="J76" s="25"/>
      <c r="K76" s="95"/>
      <c r="L76" s="36"/>
      <c r="M76" s="95"/>
      <c r="N76" s="95"/>
      <c r="O76" s="95"/>
      <c r="P76" s="95"/>
      <c r="Q76" s="95"/>
      <c r="R76" s="95"/>
      <c r="S76" s="95"/>
      <c r="T76" s="95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</row>
    <row r="77" spans="2:52" s="19" customFormat="1" ht="15">
      <c r="B77" s="16"/>
      <c r="C77" s="20"/>
      <c r="D77" s="26"/>
      <c r="E77" s="20"/>
      <c r="F77" s="20"/>
      <c r="G77" s="26"/>
      <c r="H77" s="20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95"/>
      <c r="T77" s="95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</row>
    <row r="78" spans="2:52" s="19" customFormat="1" ht="14.25">
      <c r="B78" s="16"/>
      <c r="C78" s="95"/>
      <c r="D78" s="26"/>
      <c r="E78" s="20"/>
      <c r="F78" s="20"/>
      <c r="G78" s="26"/>
      <c r="H78" s="20"/>
      <c r="I78" s="95"/>
      <c r="J78" s="25"/>
      <c r="K78" s="95"/>
      <c r="L78" s="36"/>
      <c r="M78" s="95"/>
      <c r="N78" s="95"/>
      <c r="O78" s="95"/>
      <c r="P78" s="95"/>
      <c r="Q78" s="95"/>
      <c r="R78" s="95"/>
      <c r="S78" s="95"/>
      <c r="T78" s="95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</row>
    <row r="79" spans="2:52" s="19" customFormat="1" ht="26.25" customHeight="1">
      <c r="B79" s="16"/>
      <c r="C79" s="20"/>
      <c r="D79" s="26"/>
      <c r="E79" s="20"/>
      <c r="F79" s="20"/>
      <c r="G79" s="26"/>
      <c r="H79" s="20"/>
      <c r="I79" s="127"/>
      <c r="J79" s="127"/>
      <c r="K79" s="127"/>
      <c r="L79" s="127"/>
      <c r="M79" s="96"/>
      <c r="N79" s="96"/>
      <c r="O79" s="127"/>
      <c r="P79" s="127"/>
      <c r="Q79" s="127"/>
      <c r="R79" s="127"/>
      <c r="S79" s="94"/>
      <c r="T79" s="94"/>
      <c r="U79" s="21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</row>
    <row r="80" spans="2:52" s="19" customFormat="1" ht="105" customHeight="1">
      <c r="B80" s="16"/>
      <c r="C80" s="22"/>
      <c r="D80" s="26"/>
      <c r="E80" s="20"/>
      <c r="F80" s="20"/>
      <c r="G80" s="26"/>
      <c r="H80" s="20"/>
      <c r="I80" s="22"/>
      <c r="J80" s="50"/>
      <c r="K80" s="22"/>
      <c r="L80" s="37"/>
      <c r="M80" s="22"/>
      <c r="N80" s="22"/>
      <c r="O80" s="22"/>
      <c r="P80" s="22"/>
      <c r="Q80" s="22"/>
      <c r="R80" s="22"/>
      <c r="S80" s="94"/>
      <c r="T80" s="94"/>
      <c r="U80" s="21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</row>
    <row r="81" spans="2:52" s="19" customFormat="1" ht="14.25">
      <c r="B81" s="16"/>
      <c r="C81" s="21"/>
      <c r="D81" s="26"/>
      <c r="E81" s="20"/>
      <c r="F81" s="20"/>
      <c r="G81" s="26"/>
      <c r="H81" s="20"/>
      <c r="I81" s="21"/>
      <c r="J81" s="51"/>
      <c r="K81" s="21"/>
      <c r="L81" s="38"/>
      <c r="M81" s="21"/>
      <c r="N81" s="21"/>
      <c r="O81" s="21"/>
      <c r="P81" s="21"/>
      <c r="Q81" s="21"/>
      <c r="R81" s="21"/>
      <c r="S81" s="21"/>
      <c r="T81" s="21"/>
      <c r="U81" s="21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</row>
    <row r="82" spans="2:52" s="19" customFormat="1" ht="14.25">
      <c r="B82" s="16"/>
      <c r="C82" s="16"/>
      <c r="D82" s="26"/>
      <c r="E82" s="20"/>
      <c r="F82" s="20"/>
      <c r="G82" s="26"/>
      <c r="H82" s="20"/>
      <c r="I82" s="16"/>
      <c r="J82" s="27"/>
      <c r="K82" s="16"/>
      <c r="L82" s="39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</row>
    <row r="83" spans="2:52" s="19" customFormat="1" ht="13.5" customHeight="1">
      <c r="B83" s="16"/>
      <c r="C83" s="21"/>
      <c r="D83" s="26"/>
      <c r="E83" s="20"/>
      <c r="F83" s="20"/>
      <c r="G83" s="26"/>
      <c r="H83" s="20"/>
      <c r="I83" s="128"/>
      <c r="J83" s="128"/>
      <c r="K83" s="128"/>
      <c r="L83" s="128"/>
      <c r="M83" s="128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16"/>
      <c r="AX83" s="16"/>
      <c r="AY83" s="16"/>
      <c r="AZ83" s="16"/>
    </row>
    <row r="84" spans="2:52" s="19" customFormat="1" ht="13.5" customHeight="1">
      <c r="B84" s="16"/>
      <c r="C84" s="21"/>
      <c r="D84" s="26"/>
      <c r="E84" s="20"/>
      <c r="F84" s="20"/>
      <c r="G84" s="26"/>
      <c r="H84" s="20"/>
      <c r="I84" s="128"/>
      <c r="J84" s="128"/>
      <c r="K84" s="128"/>
      <c r="L84" s="128"/>
      <c r="M84" s="128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16"/>
      <c r="AU84" s="16"/>
      <c r="AV84" s="16"/>
      <c r="AW84" s="16"/>
      <c r="AX84" s="16"/>
      <c r="AY84" s="16"/>
      <c r="AZ84" s="16"/>
    </row>
    <row r="85" spans="2:44" s="19" customFormat="1" ht="13.5" customHeight="1">
      <c r="B85" s="16"/>
      <c r="C85" s="21"/>
      <c r="D85" s="26"/>
      <c r="E85" s="20"/>
      <c r="F85" s="20"/>
      <c r="G85" s="26"/>
      <c r="H85" s="20"/>
      <c r="I85" s="128"/>
      <c r="J85" s="128"/>
      <c r="K85" s="128"/>
      <c r="L85" s="128"/>
      <c r="M85" s="128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16"/>
    </row>
    <row r="86" spans="2:52" s="19" customFormat="1" ht="12.75" customHeight="1">
      <c r="B86" s="16"/>
      <c r="C86" s="16"/>
      <c r="D86" s="26"/>
      <c r="E86" s="20"/>
      <c r="F86" s="20"/>
      <c r="G86" s="26"/>
      <c r="H86" s="20"/>
      <c r="I86" s="16"/>
      <c r="J86" s="27"/>
      <c r="K86" s="16"/>
      <c r="L86" s="39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95"/>
      <c r="AT86" s="95"/>
      <c r="AU86" s="95"/>
      <c r="AV86" s="95"/>
      <c r="AW86" s="95"/>
      <c r="AX86" s="95"/>
      <c r="AY86" s="95"/>
      <c r="AZ86" s="95"/>
    </row>
    <row r="87" spans="2:44" s="19" customFormat="1" ht="14.25">
      <c r="B87" s="16"/>
      <c r="C87" s="16"/>
      <c r="D87" s="26"/>
      <c r="E87" s="20"/>
      <c r="F87" s="20"/>
      <c r="G87" s="26"/>
      <c r="H87" s="20"/>
      <c r="I87" s="16"/>
      <c r="J87" s="27"/>
      <c r="K87" s="16"/>
      <c r="L87" s="39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</row>
    <row r="88" spans="2:52" s="19" customFormat="1" ht="12.75" customHeight="1">
      <c r="B88" s="16"/>
      <c r="C88" s="16"/>
      <c r="D88" s="26"/>
      <c r="E88" s="20"/>
      <c r="F88" s="20"/>
      <c r="G88" s="26"/>
      <c r="H88" s="20"/>
      <c r="I88" s="16"/>
      <c r="J88" s="27"/>
      <c r="K88" s="16"/>
      <c r="L88" s="39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95"/>
      <c r="AT88" s="95"/>
      <c r="AU88" s="95"/>
      <c r="AV88" s="95"/>
      <c r="AW88" s="95"/>
      <c r="AX88" s="95"/>
      <c r="AY88" s="95"/>
      <c r="AZ88" s="95"/>
    </row>
    <row r="89" spans="2:52" s="19" customFormat="1" ht="14.25">
      <c r="B89" s="16"/>
      <c r="C89" s="16"/>
      <c r="D89" s="26"/>
      <c r="E89" s="20"/>
      <c r="F89" s="20"/>
      <c r="G89" s="26"/>
      <c r="H89" s="20"/>
      <c r="I89" s="16"/>
      <c r="J89" s="27"/>
      <c r="K89" s="16"/>
      <c r="L89" s="39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</row>
    <row r="90" spans="2:52" s="19" customFormat="1" ht="14.25">
      <c r="B90" s="16"/>
      <c r="C90" s="16"/>
      <c r="D90" s="26"/>
      <c r="E90" s="20"/>
      <c r="F90" s="20"/>
      <c r="G90" s="26"/>
      <c r="H90" s="20"/>
      <c r="I90" s="16"/>
      <c r="J90" s="27"/>
      <c r="K90" s="16"/>
      <c r="L90" s="39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</row>
    <row r="91" spans="2:52" s="19" customFormat="1" ht="14.25">
      <c r="B91" s="16"/>
      <c r="C91" s="16"/>
      <c r="D91" s="26"/>
      <c r="E91" s="20"/>
      <c r="F91" s="20"/>
      <c r="G91" s="26"/>
      <c r="H91" s="20"/>
      <c r="I91" s="16"/>
      <c r="J91" s="27"/>
      <c r="K91" s="16"/>
      <c r="L91" s="39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</row>
    <row r="92" spans="2:52" s="19" customFormat="1" ht="14.25">
      <c r="B92" s="16"/>
      <c r="C92" s="16"/>
      <c r="D92" s="26"/>
      <c r="E92" s="20"/>
      <c r="F92" s="20"/>
      <c r="G92" s="26"/>
      <c r="H92" s="20"/>
      <c r="I92" s="16"/>
      <c r="J92" s="27"/>
      <c r="K92" s="16"/>
      <c r="L92" s="39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</row>
    <row r="93" spans="2:52" s="19" customFormat="1" ht="14.25">
      <c r="B93" s="16"/>
      <c r="C93" s="16"/>
      <c r="D93" s="26"/>
      <c r="E93" s="20"/>
      <c r="F93" s="20"/>
      <c r="G93" s="26"/>
      <c r="H93" s="20"/>
      <c r="I93" s="16"/>
      <c r="J93" s="27"/>
      <c r="K93" s="16"/>
      <c r="L93" s="39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</row>
    <row r="94" spans="2:52" s="19" customFormat="1" ht="14.25">
      <c r="B94" s="16"/>
      <c r="C94" s="16"/>
      <c r="D94" s="26"/>
      <c r="E94" s="20"/>
      <c r="F94" s="20"/>
      <c r="G94" s="26"/>
      <c r="H94" s="20"/>
      <c r="I94" s="16"/>
      <c r="J94" s="27"/>
      <c r="K94" s="16"/>
      <c r="L94" s="39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</row>
    <row r="95" spans="2:52" s="19" customFormat="1" ht="14.25">
      <c r="B95" s="16"/>
      <c r="C95" s="16"/>
      <c r="D95" s="26"/>
      <c r="E95" s="20"/>
      <c r="F95" s="20"/>
      <c r="G95" s="26"/>
      <c r="H95" s="20"/>
      <c r="I95" s="16"/>
      <c r="J95" s="27"/>
      <c r="K95" s="16"/>
      <c r="L95" s="39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</row>
    <row r="96" spans="2:52" s="19" customFormat="1" ht="14.25">
      <c r="B96" s="16"/>
      <c r="C96" s="16"/>
      <c r="D96" s="26"/>
      <c r="E96" s="20"/>
      <c r="F96" s="20"/>
      <c r="G96" s="26"/>
      <c r="H96" s="20"/>
      <c r="I96" s="16"/>
      <c r="J96" s="27"/>
      <c r="K96" s="16"/>
      <c r="L96" s="39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</row>
    <row r="97" spans="2:52" s="19" customFormat="1" ht="14.25">
      <c r="B97" s="16"/>
      <c r="C97" s="16"/>
      <c r="D97" s="26"/>
      <c r="E97" s="20"/>
      <c r="F97" s="20"/>
      <c r="G97" s="26"/>
      <c r="H97" s="20"/>
      <c r="I97" s="16"/>
      <c r="J97" s="27"/>
      <c r="K97" s="16"/>
      <c r="L97" s="39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</row>
    <row r="98" spans="2:52" s="19" customFormat="1" ht="14.25">
      <c r="B98" s="16"/>
      <c r="C98" s="16"/>
      <c r="D98" s="26"/>
      <c r="E98" s="20"/>
      <c r="F98" s="20"/>
      <c r="G98" s="26"/>
      <c r="H98" s="20"/>
      <c r="I98" s="16"/>
      <c r="J98" s="27"/>
      <c r="K98" s="16"/>
      <c r="L98" s="39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</row>
    <row r="99" spans="2:52" s="19" customFormat="1" ht="14.25">
      <c r="B99" s="16"/>
      <c r="C99" s="16"/>
      <c r="D99" s="26"/>
      <c r="E99" s="20"/>
      <c r="F99" s="20"/>
      <c r="G99" s="26"/>
      <c r="H99" s="20"/>
      <c r="I99" s="16"/>
      <c r="J99" s="27"/>
      <c r="K99" s="16"/>
      <c r="L99" s="39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</row>
    <row r="100" spans="2:52" s="19" customFormat="1" ht="14.25">
      <c r="B100" s="16"/>
      <c r="C100" s="16"/>
      <c r="D100" s="26"/>
      <c r="E100" s="20"/>
      <c r="F100" s="20"/>
      <c r="G100" s="26"/>
      <c r="H100" s="20"/>
      <c r="I100" s="16"/>
      <c r="J100" s="27"/>
      <c r="K100" s="16"/>
      <c r="L100" s="39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</row>
    <row r="101" spans="2:52" s="19" customFormat="1" ht="14.25">
      <c r="B101" s="16"/>
      <c r="C101" s="16"/>
      <c r="D101" s="26"/>
      <c r="E101" s="20"/>
      <c r="F101" s="20"/>
      <c r="G101" s="26"/>
      <c r="H101" s="20"/>
      <c r="I101" s="16"/>
      <c r="J101" s="27"/>
      <c r="K101" s="16"/>
      <c r="L101" s="39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</row>
    <row r="102" spans="2:52" s="19" customFormat="1" ht="14.25">
      <c r="B102" s="16"/>
      <c r="C102" s="16"/>
      <c r="D102" s="26"/>
      <c r="E102" s="20"/>
      <c r="F102" s="20"/>
      <c r="G102" s="26"/>
      <c r="H102" s="20"/>
      <c r="I102" s="16"/>
      <c r="J102" s="27"/>
      <c r="K102" s="16"/>
      <c r="L102" s="39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</row>
    <row r="103" spans="2:52" s="19" customFormat="1" ht="14.25">
      <c r="B103" s="16"/>
      <c r="C103" s="16"/>
      <c r="D103" s="26"/>
      <c r="E103" s="20"/>
      <c r="F103" s="20"/>
      <c r="G103" s="26"/>
      <c r="H103" s="20"/>
      <c r="I103" s="16"/>
      <c r="J103" s="27"/>
      <c r="K103" s="16"/>
      <c r="L103" s="39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</row>
    <row r="104" spans="2:52" s="19" customFormat="1" ht="14.25">
      <c r="B104" s="16"/>
      <c r="C104" s="16"/>
      <c r="D104" s="26"/>
      <c r="E104" s="20"/>
      <c r="F104" s="20"/>
      <c r="G104" s="26"/>
      <c r="H104" s="20"/>
      <c r="I104" s="16"/>
      <c r="J104" s="27"/>
      <c r="K104" s="16"/>
      <c r="L104" s="39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</row>
    <row r="105" spans="2:52" s="19" customFormat="1" ht="14.25">
      <c r="B105" s="16"/>
      <c r="C105" s="16"/>
      <c r="D105" s="26"/>
      <c r="E105" s="20"/>
      <c r="F105" s="20"/>
      <c r="G105" s="26"/>
      <c r="H105" s="20"/>
      <c r="I105" s="16"/>
      <c r="J105" s="27"/>
      <c r="K105" s="16"/>
      <c r="L105" s="39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</row>
    <row r="106" spans="2:52" s="19" customFormat="1" ht="14.25">
      <c r="B106" s="16"/>
      <c r="C106" s="16"/>
      <c r="D106" s="26"/>
      <c r="E106" s="20"/>
      <c r="F106" s="20"/>
      <c r="G106" s="26"/>
      <c r="H106" s="20"/>
      <c r="I106" s="16"/>
      <c r="J106" s="27"/>
      <c r="K106" s="16"/>
      <c r="L106" s="39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</row>
    <row r="107" spans="2:52" s="19" customFormat="1" ht="14.25">
      <c r="B107" s="16"/>
      <c r="C107" s="16"/>
      <c r="D107" s="26"/>
      <c r="E107" s="20"/>
      <c r="F107" s="20"/>
      <c r="G107" s="26"/>
      <c r="H107" s="20"/>
      <c r="I107" s="16"/>
      <c r="J107" s="27"/>
      <c r="K107" s="16"/>
      <c r="L107" s="39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</row>
    <row r="108" spans="2:52" s="19" customFormat="1" ht="14.25">
      <c r="B108" s="16"/>
      <c r="C108" s="16"/>
      <c r="D108" s="26"/>
      <c r="E108" s="20"/>
      <c r="F108" s="20"/>
      <c r="G108" s="26"/>
      <c r="H108" s="20"/>
      <c r="I108" s="16"/>
      <c r="J108" s="27"/>
      <c r="K108" s="16"/>
      <c r="L108" s="39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</row>
    <row r="109" spans="2:52" s="19" customFormat="1" ht="14.25">
      <c r="B109" s="16"/>
      <c r="C109" s="16"/>
      <c r="D109" s="26"/>
      <c r="E109" s="20"/>
      <c r="F109" s="20"/>
      <c r="G109" s="26"/>
      <c r="H109" s="20"/>
      <c r="I109" s="16"/>
      <c r="J109" s="27"/>
      <c r="K109" s="16"/>
      <c r="L109" s="39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</row>
    <row r="110" spans="2:52" s="19" customFormat="1" ht="14.25">
      <c r="B110" s="16"/>
      <c r="C110" s="16"/>
      <c r="D110" s="26"/>
      <c r="E110" s="20"/>
      <c r="F110" s="20"/>
      <c r="G110" s="26"/>
      <c r="H110" s="20"/>
      <c r="I110" s="16"/>
      <c r="J110" s="27"/>
      <c r="K110" s="16"/>
      <c r="L110" s="39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</row>
    <row r="111" spans="2:52" s="19" customFormat="1" ht="14.25">
      <c r="B111" s="16"/>
      <c r="C111" s="16"/>
      <c r="D111" s="26"/>
      <c r="E111" s="20"/>
      <c r="F111" s="20"/>
      <c r="G111" s="26"/>
      <c r="H111" s="20"/>
      <c r="I111" s="16"/>
      <c r="J111" s="27"/>
      <c r="K111" s="16"/>
      <c r="L111" s="39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</row>
    <row r="112" spans="2:52" s="19" customFormat="1" ht="14.25">
      <c r="B112" s="16"/>
      <c r="C112" s="16"/>
      <c r="D112" s="26"/>
      <c r="E112" s="20"/>
      <c r="F112" s="20"/>
      <c r="G112" s="26"/>
      <c r="H112" s="20"/>
      <c r="I112" s="16"/>
      <c r="J112" s="27"/>
      <c r="K112" s="16"/>
      <c r="L112" s="39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</row>
    <row r="113" spans="2:52" s="19" customFormat="1" ht="15">
      <c r="B113" s="23"/>
      <c r="C113" s="16"/>
      <c r="D113" s="26"/>
      <c r="E113" s="20"/>
      <c r="F113" s="20"/>
      <c r="G113" s="26"/>
      <c r="H113" s="20"/>
      <c r="I113" s="16"/>
      <c r="J113" s="27"/>
      <c r="K113" s="16"/>
      <c r="L113" s="39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</row>
    <row r="114" spans="2:52" s="19" customFormat="1" ht="14.25">
      <c r="B114" s="87"/>
      <c r="C114" s="16"/>
      <c r="D114" s="26"/>
      <c r="E114" s="87"/>
      <c r="F114" s="87"/>
      <c r="G114" s="26"/>
      <c r="H114" s="87"/>
      <c r="I114" s="16"/>
      <c r="J114" s="27"/>
      <c r="K114" s="16"/>
      <c r="L114" s="39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</row>
    <row r="115" spans="2:52" s="19" customFormat="1" ht="14.25">
      <c r="B115" s="87"/>
      <c r="C115" s="16"/>
      <c r="D115" s="26"/>
      <c r="E115" s="87"/>
      <c r="F115" s="87"/>
      <c r="G115" s="26"/>
      <c r="H115" s="87"/>
      <c r="I115" s="16"/>
      <c r="J115" s="27"/>
      <c r="K115" s="16"/>
      <c r="L115" s="39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</row>
    <row r="116" spans="2:52" s="19" customFormat="1" ht="14.25">
      <c r="B116" s="87"/>
      <c r="C116" s="16"/>
      <c r="D116" s="26"/>
      <c r="E116" s="87"/>
      <c r="F116" s="123"/>
      <c r="G116" s="123"/>
      <c r="H116" s="87"/>
      <c r="I116" s="16"/>
      <c r="J116" s="27"/>
      <c r="K116" s="16"/>
      <c r="L116" s="39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</row>
    <row r="117" spans="2:52" s="19" customFormat="1" ht="14.25">
      <c r="B117" s="87"/>
      <c r="C117" s="16"/>
      <c r="D117" s="26"/>
      <c r="E117" s="87"/>
      <c r="F117" s="87"/>
      <c r="G117" s="26"/>
      <c r="H117" s="87"/>
      <c r="I117" s="16"/>
      <c r="J117" s="27"/>
      <c r="K117" s="16"/>
      <c r="L117" s="39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</row>
    <row r="118" spans="2:52" s="19" customFormat="1" ht="14.25">
      <c r="B118" s="87"/>
      <c r="C118" s="16"/>
      <c r="D118" s="26"/>
      <c r="E118" s="87"/>
      <c r="F118" s="87"/>
      <c r="G118" s="26"/>
      <c r="H118" s="87"/>
      <c r="I118" s="16"/>
      <c r="J118" s="27"/>
      <c r="K118" s="16"/>
      <c r="L118" s="39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</row>
    <row r="119" spans="2:52" s="19" customFormat="1" ht="14.25">
      <c r="B119" s="87"/>
      <c r="C119" s="16"/>
      <c r="D119" s="26"/>
      <c r="E119" s="87"/>
      <c r="F119" s="123"/>
      <c r="G119" s="123"/>
      <c r="H119" s="87"/>
      <c r="I119" s="16"/>
      <c r="J119" s="27"/>
      <c r="K119" s="16"/>
      <c r="L119" s="39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</row>
    <row r="120" spans="2:52" s="19" customFormat="1" ht="14.25">
      <c r="B120" s="87"/>
      <c r="C120" s="16"/>
      <c r="D120" s="26"/>
      <c r="E120" s="87"/>
      <c r="F120" s="87"/>
      <c r="G120" s="26"/>
      <c r="H120" s="87"/>
      <c r="I120" s="16"/>
      <c r="J120" s="27"/>
      <c r="K120" s="16"/>
      <c r="L120" s="39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</row>
    <row r="121" spans="2:52" s="19" customFormat="1" ht="14.25">
      <c r="B121" s="87"/>
      <c r="C121" s="16"/>
      <c r="D121" s="26"/>
      <c r="E121" s="87"/>
      <c r="F121" s="87"/>
      <c r="G121" s="26"/>
      <c r="H121" s="87"/>
      <c r="I121" s="16"/>
      <c r="J121" s="27"/>
      <c r="K121" s="16"/>
      <c r="L121" s="39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</row>
    <row r="122" spans="2:45" s="19" customFormat="1" ht="14.25">
      <c r="B122" s="16"/>
      <c r="C122" s="16"/>
      <c r="D122" s="27"/>
      <c r="E122" s="16"/>
      <c r="F122" s="16"/>
      <c r="G122" s="27"/>
      <c r="H122" s="16"/>
      <c r="I122" s="16"/>
      <c r="J122" s="27"/>
      <c r="K122" s="16"/>
      <c r="L122" s="39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</row>
    <row r="123" spans="2:45" s="19" customFormat="1" ht="14.25">
      <c r="B123" s="16"/>
      <c r="C123" s="16"/>
      <c r="D123" s="27"/>
      <c r="E123" s="16"/>
      <c r="F123" s="16"/>
      <c r="G123" s="27"/>
      <c r="H123" s="16"/>
      <c r="I123" s="16"/>
      <c r="J123" s="27"/>
      <c r="K123" s="16"/>
      <c r="L123" s="39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</row>
    <row r="124" spans="2:45" s="19" customFormat="1" ht="14.25">
      <c r="B124" s="16"/>
      <c r="C124" s="16"/>
      <c r="D124" s="27"/>
      <c r="E124" s="16"/>
      <c r="F124" s="16"/>
      <c r="G124" s="27"/>
      <c r="H124" s="16"/>
      <c r="I124" s="16"/>
      <c r="J124" s="27"/>
      <c r="K124" s="16"/>
      <c r="L124" s="39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</row>
    <row r="125" spans="2:45" s="19" customFormat="1" ht="14.25">
      <c r="B125" s="16"/>
      <c r="C125" s="16"/>
      <c r="D125" s="27"/>
      <c r="E125" s="16"/>
      <c r="F125" s="16"/>
      <c r="G125" s="27"/>
      <c r="H125" s="16"/>
      <c r="I125" s="16"/>
      <c r="J125" s="27"/>
      <c r="K125" s="16"/>
      <c r="L125" s="39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</row>
    <row r="126" spans="2:45" s="19" customFormat="1" ht="14.25">
      <c r="B126" s="16"/>
      <c r="C126" s="16"/>
      <c r="D126" s="27"/>
      <c r="E126" s="16"/>
      <c r="F126" s="16"/>
      <c r="G126" s="27"/>
      <c r="H126" s="16"/>
      <c r="I126" s="16"/>
      <c r="J126" s="27"/>
      <c r="K126" s="16"/>
      <c r="L126" s="39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</row>
    <row r="127" spans="2:45" s="19" customFormat="1" ht="14.25">
      <c r="B127" s="16"/>
      <c r="C127" s="16"/>
      <c r="D127" s="27"/>
      <c r="E127" s="16"/>
      <c r="F127" s="16"/>
      <c r="G127" s="27"/>
      <c r="H127" s="16"/>
      <c r="I127" s="16"/>
      <c r="J127" s="27"/>
      <c r="K127" s="16"/>
      <c r="L127" s="39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</row>
    <row r="128" spans="2:45" s="19" customFormat="1" ht="14.25">
      <c r="B128" s="16"/>
      <c r="C128" s="16"/>
      <c r="D128" s="27"/>
      <c r="E128" s="16"/>
      <c r="F128" s="16"/>
      <c r="G128" s="27"/>
      <c r="H128" s="16"/>
      <c r="I128" s="16"/>
      <c r="J128" s="27"/>
      <c r="K128" s="16"/>
      <c r="L128" s="39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</row>
    <row r="129" spans="2:45" s="19" customFormat="1" ht="14.25">
      <c r="B129" s="16"/>
      <c r="C129" s="16"/>
      <c r="D129" s="27"/>
      <c r="E129" s="16"/>
      <c r="F129" s="16"/>
      <c r="G129" s="27"/>
      <c r="H129" s="16"/>
      <c r="I129" s="16"/>
      <c r="J129" s="27"/>
      <c r="K129" s="16"/>
      <c r="L129" s="39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</row>
    <row r="130" spans="2:45" s="19" customFormat="1" ht="14.25">
      <c r="B130" s="16"/>
      <c r="C130" s="16"/>
      <c r="D130" s="27"/>
      <c r="E130" s="16"/>
      <c r="F130" s="16"/>
      <c r="G130" s="27"/>
      <c r="H130" s="16"/>
      <c r="I130" s="16"/>
      <c r="J130" s="27"/>
      <c r="K130" s="16"/>
      <c r="L130" s="39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</row>
    <row r="131" spans="2:45" s="19" customFormat="1" ht="14.25">
      <c r="B131" s="16"/>
      <c r="C131" s="16"/>
      <c r="D131" s="27"/>
      <c r="E131" s="16"/>
      <c r="F131" s="16"/>
      <c r="G131" s="27"/>
      <c r="H131" s="16"/>
      <c r="I131" s="16"/>
      <c r="J131" s="27"/>
      <c r="K131" s="16"/>
      <c r="L131" s="39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</row>
    <row r="132" spans="2:45" s="19" customFormat="1" ht="14.25">
      <c r="B132" s="16"/>
      <c r="C132" s="16"/>
      <c r="D132" s="27"/>
      <c r="E132" s="16"/>
      <c r="F132" s="16"/>
      <c r="G132" s="27"/>
      <c r="H132" s="16"/>
      <c r="I132" s="16"/>
      <c r="J132" s="27"/>
      <c r="K132" s="16"/>
      <c r="L132" s="39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</row>
    <row r="133" spans="2:45" s="19" customFormat="1" ht="14.25">
      <c r="B133" s="16"/>
      <c r="C133" s="16"/>
      <c r="D133" s="27"/>
      <c r="E133" s="16"/>
      <c r="F133" s="16"/>
      <c r="G133" s="27"/>
      <c r="H133" s="16"/>
      <c r="I133" s="16"/>
      <c r="J133" s="27"/>
      <c r="K133" s="16"/>
      <c r="L133" s="39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</row>
    <row r="134" spans="2:45" s="19" customFormat="1" ht="14.25">
      <c r="B134" s="16"/>
      <c r="C134" s="16"/>
      <c r="D134" s="27"/>
      <c r="E134" s="16"/>
      <c r="F134" s="16"/>
      <c r="G134" s="27"/>
      <c r="H134" s="16"/>
      <c r="I134" s="16"/>
      <c r="J134" s="27"/>
      <c r="K134" s="16"/>
      <c r="L134" s="39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</row>
    <row r="135" spans="2:45" s="19" customFormat="1" ht="14.25">
      <c r="B135" s="16"/>
      <c r="C135" s="16"/>
      <c r="D135" s="27"/>
      <c r="E135" s="16"/>
      <c r="F135" s="16"/>
      <c r="G135" s="27"/>
      <c r="H135" s="16"/>
      <c r="I135" s="16"/>
      <c r="J135" s="27"/>
      <c r="K135" s="16"/>
      <c r="L135" s="39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</row>
    <row r="136" spans="2:45" s="19" customFormat="1" ht="14.25">
      <c r="B136" s="16"/>
      <c r="C136" s="16"/>
      <c r="D136" s="27"/>
      <c r="E136" s="16"/>
      <c r="F136" s="16"/>
      <c r="G136" s="27"/>
      <c r="H136" s="16"/>
      <c r="I136" s="16"/>
      <c r="J136" s="27"/>
      <c r="K136" s="16"/>
      <c r="L136" s="39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</row>
    <row r="137" spans="2:45" s="19" customFormat="1" ht="14.25">
      <c r="B137" s="16"/>
      <c r="C137" s="16"/>
      <c r="D137" s="27"/>
      <c r="E137" s="16"/>
      <c r="F137" s="16"/>
      <c r="G137" s="27"/>
      <c r="H137" s="16"/>
      <c r="I137" s="16"/>
      <c r="J137" s="27"/>
      <c r="K137" s="16"/>
      <c r="L137" s="39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47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</row>
    <row r="138" spans="2:45" s="19" customFormat="1" ht="14.25">
      <c r="B138" s="16"/>
      <c r="C138" s="16"/>
      <c r="D138" s="27"/>
      <c r="E138" s="16"/>
      <c r="F138" s="16"/>
      <c r="G138" s="27"/>
      <c r="H138" s="16"/>
      <c r="I138" s="16"/>
      <c r="J138" s="27"/>
      <c r="K138" s="16"/>
      <c r="L138" s="39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47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</row>
    <row r="139" spans="2:45" s="19" customFormat="1" ht="14.25">
      <c r="B139" s="16"/>
      <c r="C139" s="16"/>
      <c r="D139" s="27"/>
      <c r="E139" s="16"/>
      <c r="F139" s="16"/>
      <c r="G139" s="27"/>
      <c r="H139" s="16"/>
      <c r="I139" s="16"/>
      <c r="J139" s="27"/>
      <c r="K139" s="16"/>
      <c r="L139" s="39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56"/>
      <c r="X139" s="47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</row>
    <row r="140" spans="2:45" s="19" customFormat="1" ht="14.25">
      <c r="B140" s="16"/>
      <c r="C140" s="16"/>
      <c r="D140" s="27"/>
      <c r="E140" s="16"/>
      <c r="F140" s="16"/>
      <c r="G140" s="27"/>
      <c r="H140" s="16"/>
      <c r="I140" s="16"/>
      <c r="J140" s="27"/>
      <c r="K140" s="16"/>
      <c r="L140" s="39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56"/>
      <c r="X140" s="47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</row>
    <row r="141" spans="2:45" s="19" customFormat="1" ht="14.25">
      <c r="B141" s="16"/>
      <c r="C141" s="16"/>
      <c r="D141" s="27"/>
      <c r="E141" s="16"/>
      <c r="F141" s="16"/>
      <c r="G141" s="27"/>
      <c r="H141" s="16"/>
      <c r="I141" s="16"/>
      <c r="J141" s="27"/>
      <c r="K141" s="16"/>
      <c r="L141" s="39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56"/>
      <c r="X141" s="47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</row>
    <row r="142" spans="2:45" s="19" customFormat="1" ht="14.25">
      <c r="B142" s="16"/>
      <c r="C142" s="16"/>
      <c r="D142" s="27"/>
      <c r="E142" s="16"/>
      <c r="F142" s="16"/>
      <c r="G142" s="27"/>
      <c r="H142" s="16"/>
      <c r="I142" s="16"/>
      <c r="J142" s="27"/>
      <c r="K142" s="16"/>
      <c r="L142" s="39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56"/>
      <c r="X142" s="47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</row>
    <row r="143" spans="2:45" s="19" customFormat="1" ht="14.25">
      <c r="B143" s="16"/>
      <c r="C143" s="16"/>
      <c r="D143" s="27"/>
      <c r="E143" s="16"/>
      <c r="F143" s="16"/>
      <c r="G143" s="27"/>
      <c r="H143" s="16"/>
      <c r="I143" s="16"/>
      <c r="J143" s="27"/>
      <c r="K143" s="16"/>
      <c r="L143" s="39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56"/>
      <c r="X143" s="47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</row>
    <row r="144" spans="2:45" s="19" customFormat="1" ht="14.25">
      <c r="B144" s="16"/>
      <c r="C144" s="16"/>
      <c r="D144" s="27"/>
      <c r="E144" s="16"/>
      <c r="F144" s="16"/>
      <c r="G144" s="27"/>
      <c r="H144" s="16"/>
      <c r="I144" s="16"/>
      <c r="J144" s="27"/>
      <c r="K144" s="16"/>
      <c r="L144" s="39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56"/>
      <c r="X144" s="47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</row>
  </sheetData>
  <sheetProtection/>
  <mergeCells count="20">
    <mergeCell ref="A42:IV42"/>
    <mergeCell ref="I77:R77"/>
    <mergeCell ref="F119:G119"/>
    <mergeCell ref="I79:L79"/>
    <mergeCell ref="O79:R79"/>
    <mergeCell ref="I83:M83"/>
    <mergeCell ref="I84:M84"/>
    <mergeCell ref="I85:M85"/>
    <mergeCell ref="F116:G116"/>
    <mergeCell ref="N4:P4"/>
    <mergeCell ref="Q4:S4"/>
    <mergeCell ref="E35:F35"/>
    <mergeCell ref="E38:F38"/>
    <mergeCell ref="A1:M1"/>
    <mergeCell ref="A2:J2"/>
    <mergeCell ref="A4:A5"/>
    <mergeCell ref="B4:D4"/>
    <mergeCell ref="E4:G4"/>
    <mergeCell ref="H4:J4"/>
    <mergeCell ref="K4:M4"/>
  </mergeCells>
  <printOptions horizontalCentered="1" verticalCentered="1"/>
  <pageMargins left="0.3937007874015748" right="0.3937007874015748" top="0.1968503937007874" bottom="0" header="0.5118110236220472" footer="0.5118110236220472"/>
  <pageSetup horizontalDpi="600" verticalDpi="600" orientation="portrait" paperSize="9" scale="90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rubanova_mv</dc:creator>
  <cp:keywords/>
  <dc:description/>
  <cp:lastModifiedBy>Системный администратор</cp:lastModifiedBy>
  <cp:lastPrinted>2013-02-04T14:18:53Z</cp:lastPrinted>
  <dcterms:created xsi:type="dcterms:W3CDTF">2011-09-06T14:03:59Z</dcterms:created>
  <dcterms:modified xsi:type="dcterms:W3CDTF">2013-02-05T11:08:54Z</dcterms:modified>
  <cp:category/>
  <cp:version/>
  <cp:contentType/>
  <cp:contentStatus/>
</cp:coreProperties>
</file>