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 СЕН" sheetId="2" r:id="rId2"/>
  </sheets>
  <definedNames>
    <definedName name="_xlnm.Print_Titles" localSheetId="1">'СРЕДНЯЯ ЗАРАБ. ПЛ СЕН'!$4:$5</definedName>
    <definedName name="_xlnm.Print_Area" localSheetId="0">'ЛИМИТН ФОНД  ОПЛАТЫ ТР УЧИТ'!$A$1:$J$50</definedName>
    <definedName name="_xlnm.Print_Area" localSheetId="1">'СРЕДНЯЯ ЗАРАБ. ПЛ СЕН'!$A$1:$S$42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<sst xmlns="http://schemas.openxmlformats.org/spreadsheetml/2006/main" count="96" uniqueCount="57">
  <si>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</si>
  <si>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</si>
  <si>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</si>
  <si>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</si>
  <si>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</si>
  <si>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</si>
  <si>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</si>
  <si>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</si>
  <si>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</si>
  <si>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</si>
  <si>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</si>
  <si>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</si>
  <si>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</si>
  <si>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</si>
  <si>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</si>
  <si>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</si>
  <si>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</si>
  <si>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</si>
  <si>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</si>
  <si>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</si>
  <si>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</si>
  <si>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</si>
  <si>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</si>
  <si>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</si>
  <si>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</si>
  <si>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</si>
  <si>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</si>
  <si>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</si>
  <si>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</si>
  <si>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</si>
  <si>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</si>
  <si>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</si>
  <si>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</si>
  <si>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</si>
  <si>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</si>
  <si>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</si>
  <si>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</si>
  <si>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</si>
  <si>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</si>
  <si>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</si>
  <si>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</si>
  <si>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</si>
  <si>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</si>
  <si>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</si>
  <si>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</si>
  <si>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</si>
  <si>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</si>
  <si>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</si>
  <si>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</si>
  <si>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</si>
  <si>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</si>
  <si>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</si>
  <si>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</si>
  <si>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</si>
  <si>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 xml:space="preserve"> за сентябрь 2013 года</t>
  </si>
  <si>
    <t>всего МЕСЯЧНЫЙ ФОНД НА 1 сентября 2013</t>
  </si>
  <si>
    <t>сентября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</si>
</sst>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5" fillId="33" borderId="12" xfId="0" applyNumberFormat="1" applyFont="1" applyFill="1" applyBorder="1" applyAlignment="1">
      <alignment/>
    </xf>
    <xf numFmtId="2" fontId="5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5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5" fillId="33" borderId="12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2" fontId="56" fillId="33" borderId="14" xfId="0" applyNumberFormat="1" applyFont="1" applyFill="1" applyBorder="1" applyAlignment="1">
      <alignment horizontal="center" vertical="center" textRotation="90"/>
    </xf>
    <xf numFmtId="2" fontId="56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7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top" textRotation="90" wrapText="1"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55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vertical="top"/>
    </xf>
    <xf numFmtId="2" fontId="55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vertical="top" textRotation="90" wrapText="1"/>
    </xf>
    <xf numFmtId="0" fontId="7" fillId="36" borderId="0" xfId="0" applyFont="1" applyFill="1" applyBorder="1" applyAlignment="1">
      <alignment wrapText="1"/>
    </xf>
    <xf numFmtId="2" fontId="60" fillId="33" borderId="14" xfId="0" applyNumberFormat="1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5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2" fontId="56" fillId="33" borderId="15" xfId="0" applyNumberFormat="1" applyFont="1" applyFill="1" applyBorder="1" applyAlignment="1">
      <alignment horizontal="center" vertical="center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57" fillId="33" borderId="1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workbookViewId="0" topLeftCell="A1">
      <selection activeCell="J36" sqref="J36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9" ht="30" customHeight="1">
      <c r="A5" s="123" t="s">
        <v>16</v>
      </c>
      <c r="B5" s="123"/>
      <c r="C5" s="123"/>
      <c r="D5" s="124"/>
      <c r="E5" s="124"/>
      <c r="F5" s="124"/>
      <c r="G5" s="124"/>
      <c r="H5" s="124"/>
      <c r="I5" s="124"/>
    </row>
    <row r="6" spans="1:10" ht="30" customHeight="1">
      <c r="A6" s="125" t="s">
        <v>4</v>
      </c>
      <c r="B6" s="121" t="s">
        <v>46</v>
      </c>
      <c r="C6" s="87"/>
      <c r="D6" s="126" t="s">
        <v>56</v>
      </c>
      <c r="E6" s="127"/>
      <c r="F6" s="127"/>
      <c r="G6" s="127"/>
      <c r="H6" s="127"/>
      <c r="I6" s="128"/>
      <c r="J6" s="91"/>
    </row>
    <row r="7" spans="1:10" s="3" customFormat="1" ht="105" customHeight="1">
      <c r="A7" s="125"/>
      <c r="B7" s="122"/>
      <c r="C7" s="117"/>
      <c r="D7" s="6" t="s">
        <v>55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s="3" customFormat="1" ht="14.25">
      <c r="A8" s="68" t="s">
        <v>22</v>
      </c>
      <c r="B8" s="77">
        <f>D8*9+D8*3*1.06</f>
        <v>11999913.9498</v>
      </c>
      <c r="C8" s="77"/>
      <c r="D8" s="79">
        <f>E8+F8+J8</f>
        <v>985214.61</v>
      </c>
      <c r="E8" s="79">
        <v>485814.36</v>
      </c>
      <c r="F8" s="79">
        <v>66336.25</v>
      </c>
      <c r="G8" s="79">
        <f>196805+52460</f>
        <v>249265</v>
      </c>
      <c r="H8" s="79">
        <v>167097.42</v>
      </c>
      <c r="I8" s="79">
        <v>20791.05</v>
      </c>
      <c r="J8" s="90">
        <v>433064</v>
      </c>
    </row>
    <row r="9" spans="1:10" s="3" customFormat="1" ht="14.25">
      <c r="A9" s="68" t="s">
        <v>23</v>
      </c>
      <c r="B9" s="77">
        <f aca="true" t="shared" si="0" ref="B9:B35">D9*9+D9*3*1.06</f>
        <v>6503676.160800001</v>
      </c>
      <c r="C9" s="77"/>
      <c r="D9" s="79">
        <f aca="true" t="shared" si="1" ref="D9:D33">E9+F9+J9</f>
        <v>533963.56</v>
      </c>
      <c r="E9" s="79">
        <v>284337.03</v>
      </c>
      <c r="F9" s="79">
        <v>87696.53</v>
      </c>
      <c r="G9" s="79">
        <f>127207.5+57635</f>
        <v>184842.5</v>
      </c>
      <c r="H9" s="79">
        <v>165300.82</v>
      </c>
      <c r="I9" s="79">
        <v>5707</v>
      </c>
      <c r="J9" s="90">
        <v>161930</v>
      </c>
    </row>
    <row r="10" spans="1:10" s="3" customFormat="1" ht="14.25">
      <c r="A10" s="68" t="s">
        <v>24</v>
      </c>
      <c r="B10" s="77">
        <f t="shared" si="0"/>
        <v>8324866.544399999</v>
      </c>
      <c r="C10" s="77"/>
      <c r="D10" s="79">
        <f t="shared" si="1"/>
        <v>683486.58</v>
      </c>
      <c r="E10" s="79">
        <v>394349.16</v>
      </c>
      <c r="F10" s="79">
        <v>63707.42</v>
      </c>
      <c r="G10" s="79">
        <f>163943.5+152437</f>
        <v>316380.5</v>
      </c>
      <c r="H10" s="79">
        <v>213836.91</v>
      </c>
      <c r="I10" s="79">
        <v>12152.3</v>
      </c>
      <c r="J10" s="90">
        <v>225430</v>
      </c>
    </row>
    <row r="11" spans="1:10" s="3" customFormat="1" ht="14.25">
      <c r="A11" s="68" t="s">
        <v>25</v>
      </c>
      <c r="B11" s="77">
        <f t="shared" si="0"/>
        <v>11416551.2664</v>
      </c>
      <c r="C11" s="77"/>
      <c r="D11" s="79">
        <f t="shared" si="1"/>
        <v>937319.48</v>
      </c>
      <c r="E11" s="79">
        <v>469865.42</v>
      </c>
      <c r="F11" s="79">
        <v>81445.06</v>
      </c>
      <c r="G11" s="79">
        <f>184666+89485</f>
        <v>274151</v>
      </c>
      <c r="H11" s="79">
        <v>179798.65</v>
      </c>
      <c r="I11" s="79">
        <v>9434.1</v>
      </c>
      <c r="J11" s="90">
        <v>386009</v>
      </c>
    </row>
    <row r="12" spans="1:10" s="3" customFormat="1" ht="14.25">
      <c r="A12" s="68" t="s">
        <v>20</v>
      </c>
      <c r="B12" s="77">
        <f t="shared" si="0"/>
        <v>11059821.9648</v>
      </c>
      <c r="C12" s="77"/>
      <c r="D12" s="79">
        <f t="shared" si="1"/>
        <v>908031.36</v>
      </c>
      <c r="E12" s="79">
        <v>490802.87</v>
      </c>
      <c r="F12" s="79">
        <v>106887.49</v>
      </c>
      <c r="G12" s="79">
        <f>214037+116999</f>
        <v>331036</v>
      </c>
      <c r="H12" s="79">
        <v>252082.17</v>
      </c>
      <c r="I12" s="79">
        <v>10535.7</v>
      </c>
      <c r="J12" s="90">
        <v>310341</v>
      </c>
    </row>
    <row r="13" spans="1:10" s="3" customFormat="1" ht="14.25">
      <c r="A13" s="68" t="s">
        <v>26</v>
      </c>
      <c r="B13" s="77">
        <f t="shared" si="0"/>
        <v>9100866.4026</v>
      </c>
      <c r="C13" s="77"/>
      <c r="D13" s="79">
        <f t="shared" si="1"/>
        <v>747197.57</v>
      </c>
      <c r="E13" s="79">
        <v>369028.41</v>
      </c>
      <c r="F13" s="79">
        <v>75421.16</v>
      </c>
      <c r="G13" s="79">
        <f>159460+99151</f>
        <v>258611</v>
      </c>
      <c r="H13" s="79">
        <v>218199.82</v>
      </c>
      <c r="I13" s="79">
        <v>4611.3</v>
      </c>
      <c r="J13" s="90">
        <v>302748</v>
      </c>
    </row>
    <row r="14" spans="1:10" s="3" customFormat="1" ht="14.25">
      <c r="A14" s="68" t="s">
        <v>27</v>
      </c>
      <c r="B14" s="77">
        <f t="shared" si="0"/>
        <v>8264048.2722000005</v>
      </c>
      <c r="C14" s="77"/>
      <c r="D14" s="79">
        <f t="shared" si="1"/>
        <v>678493.29</v>
      </c>
      <c r="E14" s="79">
        <v>360939.98</v>
      </c>
      <c r="F14" s="79">
        <v>65256.31</v>
      </c>
      <c r="G14" s="79">
        <f>151016+97035.5</f>
        <v>248051.5</v>
      </c>
      <c r="H14" s="79">
        <v>195481.47</v>
      </c>
      <c r="I14" s="79">
        <v>4174.86</v>
      </c>
      <c r="J14" s="90">
        <v>252297</v>
      </c>
    </row>
    <row r="15" spans="1:10" s="3" customFormat="1" ht="14.25">
      <c r="A15" s="68" t="s">
        <v>28</v>
      </c>
      <c r="B15" s="77">
        <f t="shared" si="0"/>
        <v>8619614.9928</v>
      </c>
      <c r="C15" s="77"/>
      <c r="D15" s="79">
        <f t="shared" si="1"/>
        <v>707685.96</v>
      </c>
      <c r="E15" s="79">
        <v>353572.2</v>
      </c>
      <c r="F15" s="79">
        <v>114289.76</v>
      </c>
      <c r="G15" s="79">
        <f>157705.5+93873.5</f>
        <v>251579</v>
      </c>
      <c r="H15" s="79">
        <v>171858.23</v>
      </c>
      <c r="I15" s="79">
        <v>11118.2</v>
      </c>
      <c r="J15" s="90">
        <v>239824</v>
      </c>
    </row>
    <row r="16" spans="1:10" s="3" customFormat="1" ht="14.25">
      <c r="A16" s="68" t="s">
        <v>21</v>
      </c>
      <c r="B16" s="77">
        <f t="shared" si="0"/>
        <v>11992237.383000001</v>
      </c>
      <c r="C16" s="77"/>
      <c r="D16" s="79">
        <f t="shared" si="1"/>
        <v>984584.35</v>
      </c>
      <c r="E16" s="79">
        <v>519034.21</v>
      </c>
      <c r="F16" s="79">
        <v>102389.14</v>
      </c>
      <c r="G16" s="79">
        <f>79350+77902.5</f>
        <v>157252.5</v>
      </c>
      <c r="H16" s="79">
        <v>175191.64</v>
      </c>
      <c r="I16" s="79">
        <v>11164.4</v>
      </c>
      <c r="J16" s="90">
        <v>363161</v>
      </c>
    </row>
    <row r="17" spans="1:10" s="3" customFormat="1" ht="14.25" hidden="1">
      <c r="A17" s="68" t="s">
        <v>29</v>
      </c>
      <c r="B17" s="77">
        <f t="shared" si="0"/>
        <v>0</v>
      </c>
      <c r="C17" s="77"/>
      <c r="D17" s="79">
        <f t="shared" si="1"/>
        <v>0</v>
      </c>
      <c r="E17" s="79"/>
      <c r="F17" s="79"/>
      <c r="G17" s="79"/>
      <c r="H17" s="79"/>
      <c r="I17" s="79"/>
      <c r="J17" s="90">
        <f>H17+I17</f>
        <v>0</v>
      </c>
    </row>
    <row r="18" spans="1:10" s="3" customFormat="1" ht="14.25">
      <c r="A18" s="68" t="s">
        <v>30</v>
      </c>
      <c r="B18" s="77">
        <f t="shared" si="0"/>
        <v>2987970.6821999997</v>
      </c>
      <c r="C18" s="77"/>
      <c r="D18" s="79">
        <f t="shared" si="1"/>
        <v>245317.78999999998</v>
      </c>
      <c r="E18" s="79">
        <v>85791.67</v>
      </c>
      <c r="F18" s="79">
        <v>22870.12</v>
      </c>
      <c r="G18" s="79">
        <f>47117+22224.5</f>
        <v>69341.5</v>
      </c>
      <c r="H18" s="79">
        <v>9553.95</v>
      </c>
      <c r="I18" s="79"/>
      <c r="J18" s="90">
        <v>136656</v>
      </c>
    </row>
    <row r="19" spans="1:11" s="81" customFormat="1" ht="15">
      <c r="A19" s="69" t="s">
        <v>7</v>
      </c>
      <c r="B19" s="80">
        <f t="shared" si="0"/>
        <v>90269567.61899999</v>
      </c>
      <c r="C19" s="80"/>
      <c r="D19" s="79">
        <f aca="true" t="shared" si="2" ref="D19:J19">SUM(D8:D18)</f>
        <v>7411294.55</v>
      </c>
      <c r="E19" s="93">
        <f t="shared" si="2"/>
        <v>3813535.31</v>
      </c>
      <c r="F19" s="93">
        <f t="shared" si="2"/>
        <v>786299.24</v>
      </c>
      <c r="G19" s="93">
        <f t="shared" si="2"/>
        <v>2340510.5</v>
      </c>
      <c r="H19" s="93">
        <f t="shared" si="2"/>
        <v>1748401.0799999998</v>
      </c>
      <c r="I19" s="93">
        <f t="shared" si="2"/>
        <v>89688.90999999999</v>
      </c>
      <c r="J19" s="93">
        <f t="shared" si="2"/>
        <v>2811460</v>
      </c>
      <c r="K19" s="3"/>
    </row>
    <row r="20" spans="1:10" s="3" customFormat="1" ht="14.25">
      <c r="A20" s="68" t="s">
        <v>31</v>
      </c>
      <c r="B20" s="77">
        <f t="shared" si="0"/>
        <v>8449070.2674</v>
      </c>
      <c r="C20" s="77"/>
      <c r="D20" s="79">
        <f t="shared" si="1"/>
        <v>693683.9299999999</v>
      </c>
      <c r="E20" s="79">
        <v>345238.5</v>
      </c>
      <c r="F20" s="79">
        <v>188439.43</v>
      </c>
      <c r="G20" s="79">
        <f>184132+97116.5</f>
        <v>281248.5</v>
      </c>
      <c r="H20" s="79">
        <v>197575.39</v>
      </c>
      <c r="I20" s="79">
        <v>15155.9</v>
      </c>
      <c r="J20" s="90">
        <v>160006</v>
      </c>
    </row>
    <row r="21" spans="1:10" s="3" customFormat="1" ht="14.25">
      <c r="A21" s="68" t="s">
        <v>32</v>
      </c>
      <c r="B21" s="77">
        <f t="shared" si="0"/>
        <v>4991402.7324</v>
      </c>
      <c r="C21" s="77"/>
      <c r="D21" s="79">
        <f t="shared" si="1"/>
        <v>409803.18</v>
      </c>
      <c r="E21" s="79">
        <v>175312</v>
      </c>
      <c r="F21" s="79">
        <v>98717.18</v>
      </c>
      <c r="G21" s="79">
        <f>79475.5+40488</f>
        <v>119963.5</v>
      </c>
      <c r="H21" s="79">
        <v>84888.68</v>
      </c>
      <c r="I21" s="79">
        <v>4624.96</v>
      </c>
      <c r="J21" s="90">
        <v>135774</v>
      </c>
    </row>
    <row r="22" spans="1:10" s="3" customFormat="1" ht="14.25">
      <c r="A22" s="68" t="s">
        <v>33</v>
      </c>
      <c r="B22" s="77">
        <f t="shared" si="0"/>
        <v>5697798.519</v>
      </c>
      <c r="C22" s="77"/>
      <c r="D22" s="79">
        <f t="shared" si="1"/>
        <v>467799.55</v>
      </c>
      <c r="E22" s="79">
        <v>205733.07</v>
      </c>
      <c r="F22" s="79">
        <v>98260.48</v>
      </c>
      <c r="G22" s="79">
        <f>96964.5+106396.5</f>
        <v>203361</v>
      </c>
      <c r="H22" s="79">
        <v>100432.11</v>
      </c>
      <c r="I22" s="79">
        <v>4224.05</v>
      </c>
      <c r="J22" s="90">
        <v>163806</v>
      </c>
    </row>
    <row r="23" spans="1:10" s="3" customFormat="1" ht="14.25">
      <c r="A23" s="68" t="s">
        <v>34</v>
      </c>
      <c r="B23" s="77">
        <f t="shared" si="0"/>
        <v>6405366.387000001</v>
      </c>
      <c r="C23" s="77"/>
      <c r="D23" s="79">
        <f t="shared" si="1"/>
        <v>525892.15</v>
      </c>
      <c r="E23" s="79">
        <v>237111.3</v>
      </c>
      <c r="F23" s="79">
        <v>126877.85</v>
      </c>
      <c r="G23" s="79">
        <f>125386+106996</f>
        <v>232382</v>
      </c>
      <c r="H23" s="79">
        <v>136062.05</v>
      </c>
      <c r="I23" s="79">
        <v>6265.3</v>
      </c>
      <c r="J23" s="90">
        <v>161903</v>
      </c>
    </row>
    <row r="24" spans="1:10" s="3" customFormat="1" ht="14.25">
      <c r="A24" s="68" t="s">
        <v>35</v>
      </c>
      <c r="B24" s="77">
        <f t="shared" si="0"/>
        <v>3642323.7648</v>
      </c>
      <c r="C24" s="77"/>
      <c r="D24" s="79">
        <f t="shared" si="1"/>
        <v>299041.36</v>
      </c>
      <c r="E24" s="79">
        <v>159684.66</v>
      </c>
      <c r="F24" s="79">
        <v>79059.7</v>
      </c>
      <c r="G24" s="79">
        <f>85233.5+53321.5</f>
        <v>138555</v>
      </c>
      <c r="H24" s="79">
        <v>119358.68</v>
      </c>
      <c r="I24" s="79">
        <v>877.96</v>
      </c>
      <c r="J24" s="90">
        <v>60297</v>
      </c>
    </row>
    <row r="25" spans="1:10" s="3" customFormat="1" ht="14.25">
      <c r="A25" s="68" t="s">
        <v>36</v>
      </c>
      <c r="B25" s="77">
        <f t="shared" si="0"/>
        <v>7576021.265400001</v>
      </c>
      <c r="C25" s="77"/>
      <c r="D25" s="79">
        <f t="shared" si="1"/>
        <v>622005.03</v>
      </c>
      <c r="E25" s="79">
        <v>269281.39</v>
      </c>
      <c r="F25" s="79">
        <v>141682.64</v>
      </c>
      <c r="G25" s="79">
        <f>136128+100189</f>
        <v>236317</v>
      </c>
      <c r="H25" s="79">
        <v>121972.31</v>
      </c>
      <c r="I25" s="79">
        <v>6280.75</v>
      </c>
      <c r="J25" s="90">
        <v>211041</v>
      </c>
    </row>
    <row r="26" spans="1:10" s="3" customFormat="1" ht="14.25">
      <c r="A26" s="68" t="s">
        <v>37</v>
      </c>
      <c r="B26" s="77">
        <f t="shared" si="0"/>
        <v>3652066.7904000008</v>
      </c>
      <c r="C26" s="77"/>
      <c r="D26" s="79">
        <f t="shared" si="1"/>
        <v>299841.28</v>
      </c>
      <c r="E26" s="79">
        <v>145121.59</v>
      </c>
      <c r="F26" s="79">
        <v>74351.69</v>
      </c>
      <c r="G26" s="79">
        <f>72992+62763</f>
        <v>135755</v>
      </c>
      <c r="H26" s="79">
        <v>82644.43</v>
      </c>
      <c r="I26" s="79">
        <v>1882.8</v>
      </c>
      <c r="J26" s="90">
        <v>80368</v>
      </c>
    </row>
    <row r="27" spans="1:10" s="3" customFormat="1" ht="14.25">
      <c r="A27" s="68" t="s">
        <v>38</v>
      </c>
      <c r="B27" s="77">
        <f t="shared" si="0"/>
        <v>4222535.238600001</v>
      </c>
      <c r="C27" s="77"/>
      <c r="D27" s="79">
        <f t="shared" si="1"/>
        <v>346677.77</v>
      </c>
      <c r="E27" s="79">
        <v>155985.61</v>
      </c>
      <c r="F27" s="79">
        <v>67383.16</v>
      </c>
      <c r="G27" s="79">
        <f>79363.5+62836</f>
        <v>142199.5</v>
      </c>
      <c r="H27" s="79">
        <v>114584.43</v>
      </c>
      <c r="I27" s="79">
        <v>0</v>
      </c>
      <c r="J27" s="3">
        <v>123309</v>
      </c>
    </row>
    <row r="28" spans="1:10" s="3" customFormat="1" ht="14.25">
      <c r="A28" s="68" t="s">
        <v>39</v>
      </c>
      <c r="B28" s="77">
        <f t="shared" si="0"/>
        <v>11787818.250599999</v>
      </c>
      <c r="C28" s="77"/>
      <c r="D28" s="79">
        <f t="shared" si="1"/>
        <v>967801.1699999999</v>
      </c>
      <c r="E28" s="79">
        <v>395201.17</v>
      </c>
      <c r="F28" s="79">
        <v>181495</v>
      </c>
      <c r="G28" s="79">
        <f>170540+60501</f>
        <v>231041</v>
      </c>
      <c r="H28" s="79">
        <v>112913.83</v>
      </c>
      <c r="I28" s="79">
        <v>4560.08</v>
      </c>
      <c r="J28" s="90">
        <v>391105</v>
      </c>
    </row>
    <row r="29" spans="1:10" s="3" customFormat="1" ht="14.25">
      <c r="A29" s="68" t="s">
        <v>40</v>
      </c>
      <c r="B29" s="77">
        <f t="shared" si="0"/>
        <v>7256694.795</v>
      </c>
      <c r="C29" s="77"/>
      <c r="D29" s="79">
        <f t="shared" si="1"/>
        <v>595787.75</v>
      </c>
      <c r="E29" s="79">
        <v>252628.93</v>
      </c>
      <c r="F29" s="79">
        <v>145522.82</v>
      </c>
      <c r="G29" s="79">
        <f>125726+164072.5</f>
        <v>289798.5</v>
      </c>
      <c r="H29" s="79">
        <v>124040.72</v>
      </c>
      <c r="I29" s="79">
        <v>1451.4</v>
      </c>
      <c r="J29" s="90">
        <v>197636</v>
      </c>
    </row>
    <row r="30" spans="1:10" s="3" customFormat="1" ht="13.5" customHeight="1">
      <c r="A30" s="68" t="s">
        <v>41</v>
      </c>
      <c r="B30" s="77">
        <f t="shared" si="0"/>
        <v>3382933.7345999996</v>
      </c>
      <c r="C30" s="77"/>
      <c r="D30" s="79">
        <f t="shared" si="1"/>
        <v>277744.97</v>
      </c>
      <c r="E30" s="79">
        <v>139360.65</v>
      </c>
      <c r="F30" s="79">
        <v>67630.32</v>
      </c>
      <c r="G30" s="79">
        <f>79350+77902.5</f>
        <v>157252.5</v>
      </c>
      <c r="H30" s="79">
        <v>120134.46</v>
      </c>
      <c r="I30" s="79">
        <v>345.65</v>
      </c>
      <c r="J30" s="90">
        <v>70754</v>
      </c>
    </row>
    <row r="31" spans="1:10" s="3" customFormat="1" ht="14.25">
      <c r="A31" s="68" t="s">
        <v>42</v>
      </c>
      <c r="B31" s="77">
        <f t="shared" si="0"/>
        <v>3855013.6043999996</v>
      </c>
      <c r="C31" s="77"/>
      <c r="D31" s="79">
        <f t="shared" si="1"/>
        <v>316503.57999999996</v>
      </c>
      <c r="E31" s="79">
        <v>134811.05</v>
      </c>
      <c r="F31" s="79">
        <v>59794.53</v>
      </c>
      <c r="G31" s="79">
        <f>66887+56813</f>
        <v>123700</v>
      </c>
      <c r="H31" s="79">
        <v>89377.74</v>
      </c>
      <c r="I31" s="79">
        <v>1036.95</v>
      </c>
      <c r="J31" s="90">
        <v>121898</v>
      </c>
    </row>
    <row r="32" spans="1:10" s="3" customFormat="1" ht="14.25">
      <c r="A32" s="68" t="s">
        <v>43</v>
      </c>
      <c r="B32" s="77">
        <f t="shared" si="0"/>
        <v>3786044.2325999998</v>
      </c>
      <c r="C32" s="77"/>
      <c r="D32" s="79">
        <f t="shared" si="1"/>
        <v>310841.07</v>
      </c>
      <c r="E32" s="79">
        <v>140923.88</v>
      </c>
      <c r="F32" s="79">
        <v>55907.19</v>
      </c>
      <c r="G32" s="79">
        <f>63470.5+36006</f>
        <v>99476.5</v>
      </c>
      <c r="H32" s="79">
        <v>73700.51</v>
      </c>
      <c r="I32" s="79">
        <v>0</v>
      </c>
      <c r="J32" s="90">
        <v>114010</v>
      </c>
    </row>
    <row r="33" spans="1:10" s="3" customFormat="1" ht="14.25">
      <c r="A33" s="68" t="s">
        <v>44</v>
      </c>
      <c r="B33" s="77">
        <f t="shared" si="0"/>
        <v>2884178.8122</v>
      </c>
      <c r="C33" s="77"/>
      <c r="D33" s="79">
        <f t="shared" si="1"/>
        <v>236796.29</v>
      </c>
      <c r="E33" s="79">
        <v>105657.66</v>
      </c>
      <c r="F33" s="79">
        <v>56731.63</v>
      </c>
      <c r="G33" s="79">
        <f>57862+37516</f>
        <v>95378</v>
      </c>
      <c r="H33" s="79">
        <v>64989.27</v>
      </c>
      <c r="I33" s="79">
        <v>0</v>
      </c>
      <c r="J33" s="90">
        <v>74407</v>
      </c>
    </row>
    <row r="34" spans="1:11" s="83" customFormat="1" ht="15">
      <c r="A34" s="82" t="s">
        <v>8</v>
      </c>
      <c r="B34" s="80">
        <f t="shared" si="0"/>
        <v>77589268.3944</v>
      </c>
      <c r="C34" s="88"/>
      <c r="D34" s="94">
        <f aca="true" t="shared" si="3" ref="D34:J34">SUM(D20:D33)</f>
        <v>6370219.08</v>
      </c>
      <c r="E34" s="94">
        <f t="shared" si="3"/>
        <v>2862051.46</v>
      </c>
      <c r="F34" s="94">
        <f t="shared" si="3"/>
        <v>1441853.6199999999</v>
      </c>
      <c r="G34" s="94">
        <f t="shared" si="3"/>
        <v>2486428</v>
      </c>
      <c r="H34" s="94">
        <f t="shared" si="3"/>
        <v>1542674.6099999999</v>
      </c>
      <c r="I34" s="94">
        <f t="shared" si="3"/>
        <v>46705.8</v>
      </c>
      <c r="J34" s="94">
        <f t="shared" si="3"/>
        <v>2066314</v>
      </c>
      <c r="K34" s="3"/>
    </row>
    <row r="35" spans="1:11" s="2" customFormat="1" ht="15">
      <c r="A35" s="69" t="s">
        <v>5</v>
      </c>
      <c r="B35" s="77">
        <f t="shared" si="0"/>
        <v>167858836.0134</v>
      </c>
      <c r="C35" s="77"/>
      <c r="D35" s="95">
        <f>D19+D34</f>
        <v>13781513.629999999</v>
      </c>
      <c r="E35" s="95">
        <f>E19+E34</f>
        <v>6675586.77</v>
      </c>
      <c r="F35" s="95">
        <f>F19+F34</f>
        <v>2228152.86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4877774</v>
      </c>
      <c r="K35" s="3"/>
    </row>
    <row r="36" spans="1:11" s="2" customFormat="1" ht="14.25">
      <c r="A36" s="70"/>
      <c r="B36" s="70"/>
      <c r="C36" s="70"/>
      <c r="D36" s="71"/>
      <c r="E36" s="71"/>
      <c r="F36" s="71"/>
      <c r="G36" s="71"/>
      <c r="H36" s="71"/>
      <c r="I36" s="71"/>
      <c r="K36" s="3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118" t="s">
        <v>51</v>
      </c>
      <c r="B38" s="118"/>
      <c r="C38" s="118"/>
      <c r="D38" s="26"/>
      <c r="E38" s="16"/>
      <c r="F38" s="26" t="s">
        <v>52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118" t="s">
        <v>10</v>
      </c>
      <c r="B39" s="118"/>
      <c r="C39" s="118"/>
      <c r="D39" s="118"/>
      <c r="E39" s="16"/>
      <c r="F39" s="26"/>
      <c r="G39" s="26"/>
      <c r="H39" s="26"/>
      <c r="I39" s="11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49</v>
      </c>
      <c r="B41" s="84"/>
      <c r="C41" s="84"/>
      <c r="D41" s="84"/>
      <c r="E41" s="84"/>
      <c r="F41" s="78" t="s">
        <v>50</v>
      </c>
      <c r="G41" s="78"/>
      <c r="H41" s="78"/>
      <c r="I41" s="85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53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19"/>
      <c r="E45" s="119"/>
      <c r="F45" s="119"/>
      <c r="G45" s="119"/>
      <c r="H45" s="119"/>
      <c r="I45" s="119"/>
    </row>
    <row r="46" spans="1:9" s="2" customFormat="1" ht="15">
      <c r="A46" s="72"/>
      <c r="B46" s="72"/>
      <c r="C46" s="72"/>
      <c r="D46" s="119"/>
      <c r="E46" s="119"/>
      <c r="F46" s="119"/>
      <c r="G46" s="119"/>
      <c r="H46" s="119"/>
      <c r="I46" s="119"/>
    </row>
    <row r="47" spans="1:9" s="2" customFormat="1" ht="15">
      <c r="A47" s="72"/>
      <c r="B47" s="72"/>
      <c r="C47" s="72"/>
      <c r="D47" s="119"/>
      <c r="E47" s="119"/>
      <c r="F47" s="119"/>
      <c r="G47" s="119"/>
      <c r="H47" s="119"/>
      <c r="I47" s="119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W5" sqref="W5"/>
    </sheetView>
  </sheetViews>
  <sheetFormatPr defaultColWidth="8.875" defaultRowHeight="12.75"/>
  <cols>
    <col min="1" max="1" width="18.625" style="15" customWidth="1"/>
    <col min="2" max="2" width="17.625" style="109" customWidth="1"/>
    <col min="3" max="3" width="15.75390625" style="110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02"/>
      <c r="L2" s="40"/>
      <c r="M2" s="102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39" t="s">
        <v>11</v>
      </c>
      <c r="B4" s="141" t="s">
        <v>54</v>
      </c>
      <c r="C4" s="141"/>
      <c r="D4" s="142"/>
      <c r="E4" s="130" t="s">
        <v>18</v>
      </c>
      <c r="F4" s="131"/>
      <c r="G4" s="132"/>
      <c r="H4" s="130" t="s">
        <v>18</v>
      </c>
      <c r="I4" s="131"/>
      <c r="J4" s="132"/>
      <c r="K4" s="130" t="s">
        <v>18</v>
      </c>
      <c r="L4" s="131"/>
      <c r="M4" s="132"/>
      <c r="N4" s="130" t="s">
        <v>18</v>
      </c>
      <c r="O4" s="131"/>
      <c r="P4" s="132"/>
      <c r="Q4" s="130" t="s">
        <v>18</v>
      </c>
      <c r="R4" s="131"/>
      <c r="S4" s="132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40"/>
      <c r="B5" s="116" t="s">
        <v>47</v>
      </c>
      <c r="C5" s="33" t="s">
        <v>19</v>
      </c>
      <c r="D5" s="101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8"/>
      <c r="Z5" s="98"/>
      <c r="AA5" s="98"/>
      <c r="AB5" s="98"/>
      <c r="AC5" s="98"/>
      <c r="AD5" s="98"/>
      <c r="AE5" s="98"/>
      <c r="AF5" s="98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8"/>
      <c r="AT5" s="98"/>
      <c r="AU5" s="98"/>
      <c r="AV5" s="98"/>
      <c r="AW5" s="98"/>
      <c r="AX5" s="98"/>
      <c r="AY5" s="98"/>
      <c r="AZ5" s="98"/>
      <c r="BA5" s="98"/>
    </row>
    <row r="6" spans="1:53" s="15" customFormat="1" ht="14.25">
      <c r="A6" s="12" t="s">
        <v>22</v>
      </c>
      <c r="B6" s="13">
        <v>38.83</v>
      </c>
      <c r="C6" s="35">
        <v>65.5</v>
      </c>
      <c r="D6" s="100">
        <v>25526.28</v>
      </c>
      <c r="E6" s="13">
        <v>42</v>
      </c>
      <c r="F6" s="13">
        <f>C6</f>
        <v>65.5</v>
      </c>
      <c r="G6" s="24">
        <f>D6*106.5%</f>
        <v>27185.488199999996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21</v>
      </c>
      <c r="C7" s="35">
        <v>38.89</v>
      </c>
      <c r="D7" s="100">
        <v>26337.38</v>
      </c>
      <c r="E7" s="13">
        <v>19</v>
      </c>
      <c r="F7" s="13">
        <f aca="true" t="shared" si="0" ref="F7:F31">C7</f>
        <v>38.89</v>
      </c>
      <c r="G7" s="24">
        <f aca="true" t="shared" si="1" ref="G7:G33">D7*106.5%</f>
        <v>28049.309699999998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34.66</v>
      </c>
      <c r="C8" s="35">
        <v>52.82</v>
      </c>
      <c r="D8" s="100">
        <v>18624.98</v>
      </c>
      <c r="E8" s="13">
        <v>31</v>
      </c>
      <c r="F8" s="13">
        <f t="shared" si="0"/>
        <v>52.82</v>
      </c>
      <c r="G8" s="24">
        <f t="shared" si="1"/>
        <v>19835.6037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36.39</v>
      </c>
      <c r="C9" s="35">
        <v>63.09</v>
      </c>
      <c r="D9" s="100">
        <v>24019.4</v>
      </c>
      <c r="E9" s="13">
        <v>36</v>
      </c>
      <c r="F9" s="13">
        <f t="shared" si="0"/>
        <v>63.09</v>
      </c>
      <c r="G9" s="24">
        <f t="shared" si="1"/>
        <v>25580.661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46.25</v>
      </c>
      <c r="C10" s="35">
        <v>66.86</v>
      </c>
      <c r="D10" s="100">
        <v>19059.85</v>
      </c>
      <c r="E10" s="13">
        <v>49</v>
      </c>
      <c r="F10" s="13">
        <f t="shared" si="0"/>
        <v>66.86</v>
      </c>
      <c r="G10" s="24">
        <f t="shared" si="1"/>
        <v>20298.74025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32.78</v>
      </c>
      <c r="C11" s="35">
        <v>50.21</v>
      </c>
      <c r="D11" s="100">
        <v>19987.69</v>
      </c>
      <c r="E11" s="17">
        <v>37</v>
      </c>
      <c r="F11" s="13">
        <f t="shared" si="0"/>
        <v>50.21</v>
      </c>
      <c r="G11" s="24">
        <f t="shared" si="1"/>
        <v>21286.889849999996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36.97</v>
      </c>
      <c r="C12" s="35">
        <v>50.56</v>
      </c>
      <c r="D12" s="100">
        <v>17276.71</v>
      </c>
      <c r="E12" s="13">
        <v>35</v>
      </c>
      <c r="F12" s="13">
        <f t="shared" si="0"/>
        <v>50.56</v>
      </c>
      <c r="G12" s="24">
        <f t="shared" si="1"/>
        <v>18399.69615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28.47</v>
      </c>
      <c r="C13" s="35">
        <v>47.31</v>
      </c>
      <c r="D13" s="100">
        <v>24085.49</v>
      </c>
      <c r="E13" s="18">
        <v>36</v>
      </c>
      <c r="F13" s="13">
        <f t="shared" si="0"/>
        <v>47.31</v>
      </c>
      <c r="G13" s="24">
        <f t="shared" si="1"/>
        <v>25651.04685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42.81</v>
      </c>
      <c r="C14" s="35">
        <v>69.7</v>
      </c>
      <c r="D14" s="100">
        <v>23560.15</v>
      </c>
      <c r="E14" s="13">
        <v>41</v>
      </c>
      <c r="F14" s="13">
        <f t="shared" si="0"/>
        <v>69.7</v>
      </c>
      <c r="G14" s="24">
        <f t="shared" si="1"/>
        <v>25091.55975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0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8</v>
      </c>
      <c r="C16" s="35">
        <v>12.52</v>
      </c>
      <c r="D16" s="100">
        <v>29750.3</v>
      </c>
      <c r="E16" s="13"/>
      <c r="F16" s="13">
        <f t="shared" si="0"/>
        <v>12.52</v>
      </c>
      <c r="G16" s="24">
        <f t="shared" si="1"/>
        <v>31684.069499999998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0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32.66</v>
      </c>
      <c r="C18" s="35">
        <v>48.71</v>
      </c>
      <c r="D18" s="100">
        <v>23005.03</v>
      </c>
      <c r="E18" s="13">
        <v>36</v>
      </c>
      <c r="F18" s="13">
        <f t="shared" si="0"/>
        <v>48.71</v>
      </c>
      <c r="G18" s="24">
        <f t="shared" si="1"/>
        <v>24500.356949999998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</v>
      </c>
      <c r="C19" s="35">
        <v>24.06</v>
      </c>
      <c r="D19" s="100">
        <v>24088.25</v>
      </c>
      <c r="E19" s="13">
        <v>13</v>
      </c>
      <c r="F19" s="13">
        <f t="shared" si="0"/>
        <v>24.06</v>
      </c>
      <c r="G19" s="24">
        <f t="shared" si="1"/>
        <v>25653.986249999998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17</v>
      </c>
      <c r="C20" s="35">
        <v>27.99</v>
      </c>
      <c r="D20" s="100">
        <v>29231.71</v>
      </c>
      <c r="E20" s="13">
        <v>18</v>
      </c>
      <c r="F20" s="13">
        <f t="shared" si="0"/>
        <v>27.99</v>
      </c>
      <c r="G20" s="24">
        <f t="shared" si="1"/>
        <v>31131.771149999997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25.83</v>
      </c>
      <c r="C21" s="35">
        <v>32.32</v>
      </c>
      <c r="D21" s="100">
        <v>21169.72</v>
      </c>
      <c r="E21" s="13">
        <v>28</v>
      </c>
      <c r="F21" s="13">
        <f t="shared" si="0"/>
        <v>32.32</v>
      </c>
      <c r="G21" s="24">
        <f t="shared" si="1"/>
        <v>22545.751800000002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16.33</v>
      </c>
      <c r="C22" s="35">
        <v>21.44</v>
      </c>
      <c r="D22" s="100">
        <v>20417.93</v>
      </c>
      <c r="E22" s="13">
        <v>14</v>
      </c>
      <c r="F22" s="13">
        <f t="shared" si="0"/>
        <v>21.44</v>
      </c>
      <c r="G22" s="24">
        <f t="shared" si="1"/>
        <v>21745.09545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27.17</v>
      </c>
      <c r="C23" s="35">
        <v>37.06</v>
      </c>
      <c r="D23" s="100">
        <v>21565.9</v>
      </c>
      <c r="E23" s="13">
        <v>33</v>
      </c>
      <c r="F23" s="13">
        <f t="shared" si="0"/>
        <v>37.06</v>
      </c>
      <c r="G23" s="24">
        <f t="shared" si="1"/>
        <v>22967.6835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14.23</v>
      </c>
      <c r="C24" s="35">
        <v>19.96</v>
      </c>
      <c r="D24" s="100">
        <v>19796.76</v>
      </c>
      <c r="E24" s="13">
        <v>16</v>
      </c>
      <c r="F24" s="13">
        <f t="shared" si="0"/>
        <v>19.96</v>
      </c>
      <c r="G24" s="24">
        <f t="shared" si="1"/>
        <v>21083.549399999996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16</v>
      </c>
      <c r="C25" s="35">
        <v>22.61</v>
      </c>
      <c r="D25" s="100">
        <v>21479.83</v>
      </c>
      <c r="E25" s="13">
        <v>20</v>
      </c>
      <c r="F25" s="13">
        <f t="shared" si="0"/>
        <v>22.61</v>
      </c>
      <c r="G25" s="24">
        <f t="shared" si="1"/>
        <v>22876.01895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34</v>
      </c>
      <c r="C26" s="35">
        <v>53.67</v>
      </c>
      <c r="D26" s="100">
        <v>27261.83</v>
      </c>
      <c r="E26" s="13">
        <v>34</v>
      </c>
      <c r="F26" s="13">
        <f t="shared" si="0"/>
        <v>53.67</v>
      </c>
      <c r="G26" s="24">
        <f t="shared" si="1"/>
        <v>29033.84895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24.88</v>
      </c>
      <c r="C27" s="35">
        <v>34.38</v>
      </c>
      <c r="D27" s="100">
        <v>25865.08</v>
      </c>
      <c r="E27" s="13">
        <v>30</v>
      </c>
      <c r="F27" s="13">
        <f t="shared" si="0"/>
        <v>34.38</v>
      </c>
      <c r="G27" s="24">
        <f t="shared" si="1"/>
        <v>27546.3102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</v>
      </c>
      <c r="C28" s="35">
        <v>19.11</v>
      </c>
      <c r="D28" s="100">
        <v>29082.67</v>
      </c>
      <c r="E28" s="13">
        <v>14</v>
      </c>
      <c r="F28" s="13">
        <f t="shared" si="0"/>
        <v>19.11</v>
      </c>
      <c r="G28" s="24">
        <f t="shared" si="1"/>
        <v>30973.043549999995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12.83</v>
      </c>
      <c r="C29" s="35">
        <v>19.16</v>
      </c>
      <c r="D29" s="100">
        <v>20682.73</v>
      </c>
      <c r="E29" s="13">
        <v>13</v>
      </c>
      <c r="F29" s="13">
        <f t="shared" si="0"/>
        <v>19.16</v>
      </c>
      <c r="G29" s="24">
        <f t="shared" si="1"/>
        <v>22027.10745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11.5</v>
      </c>
      <c r="C30" s="35">
        <v>19.17</v>
      </c>
      <c r="D30" s="100">
        <v>26384.18</v>
      </c>
      <c r="E30" s="13">
        <v>11</v>
      </c>
      <c r="F30" s="13">
        <f t="shared" si="0"/>
        <v>19.17</v>
      </c>
      <c r="G30" s="24">
        <f t="shared" si="1"/>
        <v>28099.1517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10.63</v>
      </c>
      <c r="C31" s="35">
        <v>15</v>
      </c>
      <c r="D31" s="100">
        <v>22328.26</v>
      </c>
      <c r="E31" s="13">
        <v>8</v>
      </c>
      <c r="F31" s="13">
        <f t="shared" si="0"/>
        <v>15</v>
      </c>
      <c r="G31" s="24">
        <f t="shared" si="1"/>
        <v>23779.596899999997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593.2200000000001</v>
      </c>
      <c r="C32" s="48">
        <f>SUM(C6:C31)</f>
        <v>912.1000000000001</v>
      </c>
      <c r="D32" s="100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SUM(B32)</f>
        <v>593.2200000000001</v>
      </c>
      <c r="C33" s="48">
        <v>912.09</v>
      </c>
      <c r="D33" s="49">
        <v>22784.31</v>
      </c>
      <c r="E33" s="48">
        <f>E17+E32</f>
        <v>0</v>
      </c>
      <c r="F33" s="48">
        <f>F17+F32</f>
        <v>0</v>
      </c>
      <c r="G33" s="49">
        <f t="shared" si="1"/>
        <v>24265.29015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79.5" customHeight="1">
      <c r="A34" s="144"/>
      <c r="B34" s="144"/>
      <c r="C34" s="144"/>
      <c r="D34" s="14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103" t="s">
        <v>51</v>
      </c>
      <c r="B35" s="103"/>
      <c r="C35" s="103"/>
      <c r="D35" s="16" t="s">
        <v>52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103" t="s">
        <v>10</v>
      </c>
      <c r="B36" s="10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103"/>
      <c r="B37" s="10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103" t="s">
        <v>48</v>
      </c>
      <c r="B38" s="10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4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6"/>
      <c r="C40" s="110"/>
      <c r="D40" s="25"/>
      <c r="E40" s="99"/>
      <c r="F40" s="99"/>
      <c r="G40" s="25"/>
      <c r="H40" s="99"/>
      <c r="I40" s="99"/>
      <c r="J40" s="25"/>
      <c r="K40" s="99"/>
      <c r="L40" s="36"/>
      <c r="M40" s="99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6"/>
      <c r="C41" s="110"/>
      <c r="D41" s="25"/>
      <c r="E41" s="99"/>
      <c r="F41" s="99"/>
      <c r="G41" s="25"/>
      <c r="H41" s="99"/>
      <c r="I41" s="99"/>
      <c r="J41" s="25"/>
      <c r="K41" s="99"/>
      <c r="L41" s="36"/>
      <c r="M41" s="99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34" customFormat="1" ht="40.5" customHeight="1">
      <c r="A42" s="133"/>
    </row>
    <row r="43" spans="2:45" s="15" customFormat="1" ht="14.25">
      <c r="B43" s="106"/>
      <c r="C43" s="110"/>
      <c r="D43" s="25"/>
      <c r="E43" s="99"/>
      <c r="F43" s="99"/>
      <c r="G43" s="25"/>
      <c r="H43" s="99"/>
      <c r="I43" s="99"/>
      <c r="J43" s="25"/>
      <c r="K43" s="99"/>
      <c r="L43" s="36"/>
      <c r="M43" s="99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6"/>
      <c r="C44" s="110"/>
      <c r="D44" s="25"/>
      <c r="E44" s="99"/>
      <c r="F44" s="99"/>
      <c r="G44" s="25"/>
      <c r="H44" s="99"/>
      <c r="I44" s="99"/>
      <c r="J44" s="25"/>
      <c r="K44" s="99"/>
      <c r="L44" s="36"/>
      <c r="M44" s="99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6"/>
      <c r="C45" s="110"/>
      <c r="D45" s="25"/>
      <c r="E45" s="99"/>
      <c r="F45" s="99"/>
      <c r="G45" s="25"/>
      <c r="H45" s="99"/>
      <c r="I45" s="99"/>
      <c r="J45" s="25"/>
      <c r="K45" s="99"/>
      <c r="L45" s="36"/>
      <c r="M45" s="99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6"/>
      <c r="C46" s="110"/>
      <c r="D46" s="25"/>
      <c r="E46" s="99"/>
      <c r="F46" s="99"/>
      <c r="G46" s="25"/>
      <c r="H46" s="99"/>
      <c r="I46" s="99"/>
      <c r="J46" s="25"/>
      <c r="K46" s="99"/>
      <c r="L46" s="36"/>
      <c r="M46" s="99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6"/>
      <c r="C47" s="110"/>
      <c r="D47" s="25"/>
      <c r="E47" s="99"/>
      <c r="F47" s="99"/>
      <c r="G47" s="25"/>
      <c r="H47" s="99"/>
      <c r="I47" s="99"/>
      <c r="J47" s="25"/>
      <c r="K47" s="99"/>
      <c r="L47" s="36"/>
      <c r="M47" s="99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6"/>
      <c r="C48" s="110"/>
      <c r="D48" s="25"/>
      <c r="E48" s="99"/>
      <c r="F48" s="99"/>
      <c r="G48" s="25"/>
      <c r="H48" s="99"/>
      <c r="I48" s="99"/>
      <c r="J48" s="25"/>
      <c r="K48" s="99"/>
      <c r="L48" s="36"/>
      <c r="M48" s="99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6"/>
      <c r="C49" s="110"/>
      <c r="D49" s="25"/>
      <c r="E49" s="99"/>
      <c r="F49" s="99"/>
      <c r="G49" s="25"/>
      <c r="H49" s="99"/>
      <c r="I49" s="99"/>
      <c r="J49" s="25"/>
      <c r="K49" s="99"/>
      <c r="L49" s="36"/>
      <c r="M49" s="99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6"/>
      <c r="C50" s="110"/>
      <c r="D50" s="25"/>
      <c r="E50" s="99"/>
      <c r="F50" s="99"/>
      <c r="G50" s="25"/>
      <c r="H50" s="99"/>
      <c r="I50" s="99"/>
      <c r="J50" s="25"/>
      <c r="K50" s="99"/>
      <c r="L50" s="36"/>
      <c r="M50" s="99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6"/>
      <c r="C51" s="110"/>
      <c r="D51" s="25"/>
      <c r="E51" s="99"/>
      <c r="F51" s="99"/>
      <c r="G51" s="25"/>
      <c r="H51" s="99"/>
      <c r="I51" s="99"/>
      <c r="J51" s="25"/>
      <c r="K51" s="99"/>
      <c r="L51" s="36"/>
      <c r="M51" s="99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6"/>
      <c r="C52" s="110"/>
      <c r="D52" s="25"/>
      <c r="E52" s="99"/>
      <c r="F52" s="99"/>
      <c r="G52" s="25"/>
      <c r="H52" s="99"/>
      <c r="I52" s="99"/>
      <c r="J52" s="25"/>
      <c r="K52" s="99"/>
      <c r="L52" s="36"/>
      <c r="M52" s="99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6"/>
      <c r="C53" s="110"/>
      <c r="D53" s="25"/>
      <c r="E53" s="99"/>
      <c r="F53" s="99"/>
      <c r="G53" s="25"/>
      <c r="H53" s="99"/>
      <c r="I53" s="99"/>
      <c r="J53" s="25"/>
      <c r="K53" s="99"/>
      <c r="L53" s="36"/>
      <c r="M53" s="99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6"/>
      <c r="C54" s="110"/>
      <c r="D54" s="25"/>
      <c r="E54" s="99"/>
      <c r="F54" s="99"/>
      <c r="G54" s="25"/>
      <c r="H54" s="99"/>
      <c r="I54" s="99"/>
      <c r="J54" s="25"/>
      <c r="K54" s="99"/>
      <c r="L54" s="36"/>
      <c r="M54" s="99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6"/>
      <c r="C55" s="110"/>
      <c r="D55" s="25"/>
      <c r="E55" s="99"/>
      <c r="F55" s="99"/>
      <c r="G55" s="25"/>
      <c r="H55" s="99"/>
      <c r="I55" s="99"/>
      <c r="J55" s="25"/>
      <c r="K55" s="99"/>
      <c r="L55" s="36"/>
      <c r="M55" s="99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6"/>
      <c r="C56" s="110"/>
      <c r="D56" s="25"/>
      <c r="E56" s="99"/>
      <c r="F56" s="99"/>
      <c r="G56" s="25"/>
      <c r="H56" s="99"/>
      <c r="I56" s="99"/>
      <c r="J56" s="25"/>
      <c r="K56" s="99"/>
      <c r="L56" s="36"/>
      <c r="M56" s="99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6"/>
      <c r="C57" s="110"/>
      <c r="D57" s="25"/>
      <c r="E57" s="99"/>
      <c r="F57" s="99"/>
      <c r="G57" s="25"/>
      <c r="H57" s="99"/>
      <c r="I57" s="99"/>
      <c r="J57" s="25"/>
      <c r="K57" s="99"/>
      <c r="L57" s="36"/>
      <c r="M57" s="99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6"/>
      <c r="C58" s="110"/>
      <c r="D58" s="25"/>
      <c r="E58" s="99"/>
      <c r="F58" s="99"/>
      <c r="G58" s="25"/>
      <c r="H58" s="99"/>
      <c r="I58" s="99"/>
      <c r="J58" s="25"/>
      <c r="K58" s="99"/>
      <c r="L58" s="36"/>
      <c r="M58" s="99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6"/>
      <c r="C59" s="110"/>
      <c r="D59" s="25"/>
      <c r="E59" s="99"/>
      <c r="F59" s="99"/>
      <c r="G59" s="25"/>
      <c r="H59" s="99"/>
      <c r="I59" s="99"/>
      <c r="J59" s="25"/>
      <c r="K59" s="99"/>
      <c r="L59" s="36"/>
      <c r="M59" s="99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6"/>
      <c r="C60" s="110"/>
      <c r="D60" s="25"/>
      <c r="E60" s="99"/>
      <c r="F60" s="99"/>
      <c r="G60" s="25"/>
      <c r="H60" s="99"/>
      <c r="I60" s="99"/>
      <c r="J60" s="25"/>
      <c r="K60" s="99"/>
      <c r="L60" s="36"/>
      <c r="M60" s="99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6"/>
      <c r="C61" s="110"/>
      <c r="D61" s="25"/>
      <c r="E61" s="99"/>
      <c r="F61" s="99"/>
      <c r="G61" s="25"/>
      <c r="H61" s="99"/>
      <c r="I61" s="99"/>
      <c r="J61" s="25"/>
      <c r="K61" s="99"/>
      <c r="L61" s="36"/>
      <c r="M61" s="99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6"/>
      <c r="C62" s="110"/>
      <c r="D62" s="25"/>
      <c r="E62" s="99"/>
      <c r="F62" s="99"/>
      <c r="G62" s="25"/>
      <c r="H62" s="99"/>
      <c r="I62" s="99"/>
      <c r="J62" s="25"/>
      <c r="K62" s="99"/>
      <c r="L62" s="36"/>
      <c r="M62" s="99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6"/>
      <c r="C63" s="110"/>
      <c r="D63" s="25"/>
      <c r="E63" s="99"/>
      <c r="F63" s="99"/>
      <c r="G63" s="25"/>
      <c r="H63" s="99"/>
      <c r="I63" s="99"/>
      <c r="J63" s="25"/>
      <c r="K63" s="99"/>
      <c r="L63" s="36"/>
      <c r="M63" s="99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6"/>
      <c r="C64" s="110"/>
      <c r="D64" s="25"/>
      <c r="E64" s="99"/>
      <c r="F64" s="99"/>
      <c r="G64" s="25"/>
      <c r="H64" s="99"/>
      <c r="I64" s="99"/>
      <c r="J64" s="25"/>
      <c r="K64" s="99"/>
      <c r="L64" s="36"/>
      <c r="M64" s="99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6"/>
      <c r="C65" s="110"/>
      <c r="D65" s="25"/>
      <c r="E65" s="99"/>
      <c r="F65" s="99"/>
      <c r="G65" s="25"/>
      <c r="H65" s="99"/>
      <c r="I65" s="99"/>
      <c r="J65" s="25"/>
      <c r="K65" s="99"/>
      <c r="L65" s="36"/>
      <c r="M65" s="99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6"/>
      <c r="C66" s="110"/>
      <c r="D66" s="25"/>
      <c r="E66" s="99"/>
      <c r="F66" s="99"/>
      <c r="G66" s="25"/>
      <c r="H66" s="99"/>
      <c r="I66" s="99"/>
      <c r="J66" s="25"/>
      <c r="K66" s="99"/>
      <c r="L66" s="36"/>
      <c r="M66" s="99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6"/>
      <c r="C67" s="110"/>
      <c r="D67" s="25"/>
      <c r="E67" s="99"/>
      <c r="F67" s="99"/>
      <c r="G67" s="25"/>
      <c r="H67" s="99"/>
      <c r="I67" s="99"/>
      <c r="J67" s="25"/>
      <c r="K67" s="99"/>
      <c r="L67" s="36"/>
      <c r="M67" s="99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6"/>
      <c r="C68" s="110"/>
      <c r="D68" s="25"/>
      <c r="E68" s="99"/>
      <c r="F68" s="99"/>
      <c r="G68" s="25"/>
      <c r="H68" s="99"/>
      <c r="I68" s="99"/>
      <c r="J68" s="25"/>
      <c r="K68" s="99"/>
      <c r="L68" s="36"/>
      <c r="M68" s="99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6"/>
      <c r="C69" s="110"/>
      <c r="D69" s="25"/>
      <c r="E69" s="99"/>
      <c r="F69" s="99"/>
      <c r="G69" s="25"/>
      <c r="H69" s="99"/>
      <c r="I69" s="99"/>
      <c r="J69" s="25"/>
      <c r="K69" s="99"/>
      <c r="L69" s="36"/>
      <c r="M69" s="99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6"/>
      <c r="C70" s="110"/>
      <c r="D70" s="25"/>
      <c r="E70" s="99"/>
      <c r="F70" s="99"/>
      <c r="G70" s="25"/>
      <c r="H70" s="99"/>
      <c r="I70" s="99"/>
      <c r="J70" s="25"/>
      <c r="K70" s="99"/>
      <c r="L70" s="36"/>
      <c r="M70" s="99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6"/>
      <c r="C71" s="110"/>
      <c r="D71" s="25"/>
      <c r="E71" s="99"/>
      <c r="F71" s="99"/>
      <c r="G71" s="25"/>
      <c r="H71" s="99"/>
      <c r="I71" s="99"/>
      <c r="J71" s="25"/>
      <c r="K71" s="99"/>
      <c r="L71" s="36"/>
      <c r="M71" s="99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6"/>
      <c r="C72" s="110"/>
      <c r="D72" s="25"/>
      <c r="E72" s="99"/>
      <c r="F72" s="99"/>
      <c r="G72" s="25"/>
      <c r="H72" s="99"/>
      <c r="I72" s="99"/>
      <c r="J72" s="25"/>
      <c r="K72" s="99"/>
      <c r="L72" s="36"/>
      <c r="M72" s="99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6"/>
      <c r="C73" s="110"/>
      <c r="D73" s="25"/>
      <c r="E73" s="99"/>
      <c r="F73" s="99"/>
      <c r="G73" s="25"/>
      <c r="H73" s="99"/>
      <c r="I73" s="99"/>
      <c r="J73" s="25"/>
      <c r="K73" s="99"/>
      <c r="L73" s="36"/>
      <c r="M73" s="99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6"/>
      <c r="C74" s="110"/>
      <c r="D74" s="25"/>
      <c r="E74" s="99"/>
      <c r="F74" s="99"/>
      <c r="G74" s="25"/>
      <c r="H74" s="99"/>
      <c r="I74" s="99"/>
      <c r="J74" s="25"/>
      <c r="K74" s="99"/>
      <c r="L74" s="36"/>
      <c r="M74" s="99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6"/>
      <c r="C75" s="111"/>
      <c r="D75" s="25"/>
      <c r="E75" s="99"/>
      <c r="F75" s="99"/>
      <c r="G75" s="25"/>
      <c r="H75" s="99"/>
      <c r="I75" s="99"/>
      <c r="J75" s="25"/>
      <c r="K75" s="99"/>
      <c r="L75" s="36"/>
      <c r="M75" s="99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07"/>
      <c r="C76" s="112"/>
      <c r="D76" s="26"/>
      <c r="E76" s="20"/>
      <c r="F76" s="20"/>
      <c r="G76" s="26"/>
      <c r="H76" s="20"/>
      <c r="I76" s="99"/>
      <c r="J76" s="25"/>
      <c r="K76" s="99"/>
      <c r="L76" s="36"/>
      <c r="M76" s="99"/>
      <c r="N76" s="99"/>
      <c r="O76" s="99"/>
      <c r="P76" s="99"/>
      <c r="Q76" s="99"/>
      <c r="R76" s="99"/>
      <c r="S76" s="99"/>
      <c r="T76" s="99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07"/>
      <c r="C77" s="113"/>
      <c r="D77" s="26"/>
      <c r="E77" s="20"/>
      <c r="F77" s="20"/>
      <c r="G77" s="26"/>
      <c r="H77" s="20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99"/>
      <c r="T77" s="99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07"/>
      <c r="C78" s="112"/>
      <c r="D78" s="26"/>
      <c r="E78" s="20"/>
      <c r="F78" s="20"/>
      <c r="G78" s="26"/>
      <c r="H78" s="20"/>
      <c r="I78" s="99"/>
      <c r="J78" s="25"/>
      <c r="K78" s="99"/>
      <c r="L78" s="36"/>
      <c r="M78" s="99"/>
      <c r="N78" s="99"/>
      <c r="O78" s="99"/>
      <c r="P78" s="99"/>
      <c r="Q78" s="99"/>
      <c r="R78" s="99"/>
      <c r="S78" s="99"/>
      <c r="T78" s="99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07"/>
      <c r="C79" s="113"/>
      <c r="D79" s="26"/>
      <c r="E79" s="20"/>
      <c r="F79" s="20"/>
      <c r="G79" s="26"/>
      <c r="H79" s="20"/>
      <c r="I79" s="136"/>
      <c r="J79" s="136"/>
      <c r="K79" s="136"/>
      <c r="L79" s="136"/>
      <c r="M79" s="97"/>
      <c r="N79" s="97"/>
      <c r="O79" s="136"/>
      <c r="P79" s="136"/>
      <c r="Q79" s="136"/>
      <c r="R79" s="136"/>
      <c r="S79" s="98"/>
      <c r="T79" s="98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07"/>
      <c r="C80" s="114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8"/>
      <c r="T80" s="98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07"/>
      <c r="C81" s="115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07"/>
      <c r="C82" s="111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07"/>
      <c r="C83" s="115"/>
      <c r="D83" s="26"/>
      <c r="E83" s="20"/>
      <c r="F83" s="20"/>
      <c r="G83" s="26"/>
      <c r="H83" s="20"/>
      <c r="I83" s="143"/>
      <c r="J83" s="143"/>
      <c r="K83" s="143"/>
      <c r="L83" s="143"/>
      <c r="M83" s="143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07"/>
      <c r="C84" s="115"/>
      <c r="D84" s="26"/>
      <c r="E84" s="20"/>
      <c r="F84" s="20"/>
      <c r="G84" s="26"/>
      <c r="H84" s="20"/>
      <c r="I84" s="143"/>
      <c r="J84" s="143"/>
      <c r="K84" s="143"/>
      <c r="L84" s="143"/>
      <c r="M84" s="143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07"/>
      <c r="C85" s="115"/>
      <c r="D85" s="26"/>
      <c r="E85" s="20"/>
      <c r="F85" s="20"/>
      <c r="G85" s="26"/>
      <c r="H85" s="20"/>
      <c r="I85" s="143"/>
      <c r="J85" s="143"/>
      <c r="K85" s="143"/>
      <c r="L85" s="143"/>
      <c r="M85" s="143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07"/>
      <c r="C86" s="111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99"/>
      <c r="AT86" s="99"/>
      <c r="AU86" s="99"/>
      <c r="AV86" s="99"/>
      <c r="AW86" s="99"/>
      <c r="AX86" s="99"/>
      <c r="AY86" s="99"/>
      <c r="AZ86" s="99"/>
    </row>
    <row r="87" spans="2:44" s="19" customFormat="1" ht="14.25">
      <c r="B87" s="107"/>
      <c r="C87" s="111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07"/>
      <c r="C88" s="111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99"/>
      <c r="AT88" s="99"/>
      <c r="AU88" s="99"/>
      <c r="AV88" s="99"/>
      <c r="AW88" s="99"/>
      <c r="AX88" s="99"/>
      <c r="AY88" s="99"/>
      <c r="AZ88" s="99"/>
    </row>
    <row r="89" spans="2:52" s="19" customFormat="1" ht="14.25">
      <c r="B89" s="107"/>
      <c r="C89" s="111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07"/>
      <c r="C90" s="111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07"/>
      <c r="C91" s="111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07"/>
      <c r="C92" s="111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07"/>
      <c r="C93" s="111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07"/>
      <c r="C94" s="111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07"/>
      <c r="C95" s="111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07"/>
      <c r="C96" s="111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07"/>
      <c r="C97" s="111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07"/>
      <c r="C98" s="111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07"/>
      <c r="C99" s="111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07"/>
      <c r="C100" s="111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07"/>
      <c r="C101" s="111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07"/>
      <c r="C102" s="111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07"/>
      <c r="C103" s="111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07"/>
      <c r="C104" s="111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07"/>
      <c r="C105" s="111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07"/>
      <c r="C106" s="111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07"/>
      <c r="C107" s="111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07"/>
      <c r="C108" s="111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07"/>
      <c r="C109" s="111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07"/>
      <c r="C110" s="111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07"/>
      <c r="C111" s="111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07"/>
      <c r="C112" s="111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108"/>
      <c r="C113" s="111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105"/>
      <c r="C114" s="111"/>
      <c r="D114" s="26"/>
      <c r="E114" s="96"/>
      <c r="F114" s="96"/>
      <c r="G114" s="26"/>
      <c r="H114" s="96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105"/>
      <c r="C115" s="111"/>
      <c r="D115" s="26"/>
      <c r="E115" s="96"/>
      <c r="F115" s="96"/>
      <c r="G115" s="26"/>
      <c r="H115" s="96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105"/>
      <c r="C116" s="111"/>
      <c r="D116" s="26"/>
      <c r="E116" s="96"/>
      <c r="F116" s="129"/>
      <c r="G116" s="129"/>
      <c r="H116" s="96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105"/>
      <c r="C117" s="111"/>
      <c r="D117" s="26"/>
      <c r="E117" s="96"/>
      <c r="F117" s="96"/>
      <c r="G117" s="26"/>
      <c r="H117" s="96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105"/>
      <c r="C118" s="111"/>
      <c r="D118" s="26"/>
      <c r="E118" s="96"/>
      <c r="F118" s="96"/>
      <c r="G118" s="26"/>
      <c r="H118" s="96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105"/>
      <c r="C119" s="111"/>
      <c r="D119" s="26"/>
      <c r="E119" s="96"/>
      <c r="F119" s="129"/>
      <c r="G119" s="129"/>
      <c r="H119" s="96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105"/>
      <c r="C120" s="111"/>
      <c r="D120" s="26"/>
      <c r="E120" s="96"/>
      <c r="F120" s="96"/>
      <c r="G120" s="26"/>
      <c r="H120" s="96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105"/>
      <c r="C121" s="111"/>
      <c r="D121" s="26"/>
      <c r="E121" s="96"/>
      <c r="F121" s="96"/>
      <c r="G121" s="26"/>
      <c r="H121" s="96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07"/>
      <c r="C122" s="111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07"/>
      <c r="C123" s="111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07"/>
      <c r="C124" s="111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07"/>
      <c r="C125" s="111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07"/>
      <c r="C126" s="111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07"/>
      <c r="C127" s="111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07"/>
      <c r="C128" s="111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07"/>
      <c r="C129" s="111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07"/>
      <c r="C130" s="111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07"/>
      <c r="C131" s="111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07"/>
      <c r="C132" s="111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07"/>
      <c r="C133" s="111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07"/>
      <c r="C134" s="111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07"/>
      <c r="C135" s="111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07"/>
      <c r="C136" s="111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07"/>
      <c r="C137" s="111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07"/>
      <c r="C138" s="111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07"/>
      <c r="C139" s="111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07"/>
      <c r="C140" s="111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07"/>
      <c r="C141" s="111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07"/>
      <c r="C142" s="111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07"/>
      <c r="C143" s="111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07"/>
      <c r="C144" s="111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9">
    <mergeCell ref="A1:M1"/>
    <mergeCell ref="A2:J2"/>
    <mergeCell ref="A4:A5"/>
    <mergeCell ref="B4:D4"/>
    <mergeCell ref="E4:G4"/>
    <mergeCell ref="I85:M85"/>
    <mergeCell ref="I83:M83"/>
    <mergeCell ref="A34:D34"/>
    <mergeCell ref="I84:M84"/>
    <mergeCell ref="F116:G116"/>
    <mergeCell ref="F119:G119"/>
    <mergeCell ref="Q4:S4"/>
    <mergeCell ref="A42:IV42"/>
    <mergeCell ref="I77:R77"/>
    <mergeCell ref="I79:L79"/>
    <mergeCell ref="O79:R79"/>
    <mergeCell ref="N4:P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2013-11-06T13:38:33Z</cp:lastPrinted>
  <dcterms:created xsi:type="dcterms:W3CDTF">2011-09-06T14:03:59Z</dcterms:created>
  <dcterms:modified xsi:type="dcterms:W3CDTF">2013-11-12T09:41:06Z</dcterms:modified>
  <cp:category/>
  <cp:version/>
  <cp:contentType/>
  <cp:contentStatus/>
</cp:coreProperties>
</file>